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PRORAČUN\"/>
    </mc:Choice>
  </mc:AlternateContent>
  <xr:revisionPtr revIDLastSave="0" documentId="13_ncr:1_{AB22BAAE-ECD2-47F1-9735-2D6AB17942E6}" xr6:coauthVersionLast="47" xr6:coauthVersionMax="47" xr10:uidLastSave="{00000000-0000-0000-0000-000000000000}"/>
  <bookViews>
    <workbookView xWindow="-120" yWindow="-120" windowWidth="29040" windowHeight="15720" xr2:uid="{7FC1A25F-0BA0-41D0-9A44-9C31E6C05CAB}"/>
  </bookViews>
  <sheets>
    <sheet name="List1" sheetId="1" r:id="rId1"/>
    <sheet name="List2" sheetId="2" r:id="rId2"/>
  </sheets>
  <definedNames>
    <definedName name="_Ref10099786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2" l="1"/>
  <c r="N38" i="2" l="1"/>
  <c r="N36" i="2"/>
  <c r="I34" i="2"/>
  <c r="E34" i="2"/>
  <c r="M30" i="2"/>
  <c r="I30" i="2"/>
  <c r="D30" i="2"/>
  <c r="S25" i="2"/>
  <c r="B33" i="2"/>
  <c r="A33" i="2"/>
  <c r="E29" i="2"/>
  <c r="A29" i="2"/>
  <c r="AW14" i="2"/>
  <c r="AR15" i="2"/>
  <c r="AI13" i="2"/>
  <c r="AY14" i="2" s="1"/>
  <c r="I18" i="2"/>
  <c r="H18" i="2"/>
  <c r="G18" i="2"/>
  <c r="F18" i="2"/>
  <c r="D18" i="2"/>
  <c r="G14" i="2"/>
  <c r="BP13" i="2"/>
  <c r="B4" i="2"/>
  <c r="BD13" i="2"/>
  <c r="N29" i="2" s="1"/>
  <c r="AV4" i="2"/>
  <c r="AW13" i="2"/>
  <c r="X4" i="2"/>
  <c r="B3" i="2"/>
  <c r="D29" i="2"/>
  <c r="E13" i="2"/>
  <c r="AR13" i="2"/>
  <c r="C18" i="2" l="1"/>
  <c r="G753" i="1"/>
  <c r="F753" i="1"/>
  <c r="F596" i="1"/>
  <c r="G491" i="1"/>
  <c r="G874" i="1"/>
  <c r="G725" i="1"/>
  <c r="G694" i="1"/>
  <c r="G606" i="1"/>
  <c r="G579" i="1"/>
  <c r="G569" i="1"/>
  <c r="G558" i="1"/>
  <c r="G540" i="1"/>
  <c r="G532" i="1"/>
  <c r="G523" i="1"/>
  <c r="G519" i="1"/>
  <c r="G1035" i="1"/>
  <c r="G842" i="1"/>
  <c r="H218" i="1"/>
  <c r="G1068" i="1"/>
  <c r="G880" i="1"/>
  <c r="H245" i="1" s="1"/>
  <c r="H154" i="1"/>
  <c r="H166" i="1"/>
  <c r="H153" i="1"/>
  <c r="H170" i="1"/>
  <c r="H158" i="1"/>
  <c r="G773" i="1"/>
  <c r="G770" i="1" s="1"/>
  <c r="G740" i="1"/>
  <c r="H217" i="1"/>
  <c r="H168" i="1"/>
  <c r="H161" i="1"/>
  <c r="G736" i="1"/>
  <c r="H156" i="1"/>
  <c r="H211" i="1"/>
  <c r="H1127" i="1"/>
  <c r="G1016" i="1"/>
  <c r="G1015" i="1"/>
  <c r="G1014" i="1"/>
  <c r="G1013" i="1"/>
  <c r="F1016" i="1"/>
  <c r="F1012" i="1"/>
  <c r="G973" i="1"/>
  <c r="F970" i="1"/>
  <c r="G957" i="1"/>
  <c r="G955" i="1"/>
  <c r="F957" i="1"/>
  <c r="F907" i="1"/>
  <c r="H239" i="1"/>
  <c r="H238" i="1"/>
  <c r="H248" i="1"/>
  <c r="H266" i="1"/>
  <c r="F814" i="1"/>
  <c r="F813" i="1"/>
  <c r="F815" i="1"/>
  <c r="G757" i="1"/>
  <c r="G756" i="1"/>
  <c r="G755" i="1"/>
  <c r="G754" i="1"/>
  <c r="F756" i="1"/>
  <c r="G804" i="1"/>
  <c r="G802" i="1"/>
  <c r="H802" i="1" s="1"/>
  <c r="F799" i="1"/>
  <c r="H801" i="1"/>
  <c r="H800" i="1"/>
  <c r="F755" i="1"/>
  <c r="F754" i="1"/>
  <c r="G514" i="1"/>
  <c r="G513" i="1"/>
  <c r="G512" i="1"/>
  <c r="G511" i="1"/>
  <c r="F491" i="1"/>
  <c r="F490" i="1"/>
  <c r="F514" i="1"/>
  <c r="F511" i="1"/>
  <c r="F510" i="1"/>
  <c r="F513" i="1"/>
  <c r="F512" i="1"/>
  <c r="G602" i="1"/>
  <c r="G601" i="1"/>
  <c r="G600" i="1"/>
  <c r="G599" i="1"/>
  <c r="G598" i="1"/>
  <c r="F602" i="1"/>
  <c r="F598" i="1"/>
  <c r="F597" i="1"/>
  <c r="F601" i="1"/>
  <c r="F599" i="1"/>
  <c r="H772" i="1"/>
  <c r="H771" i="1"/>
  <c r="F770" i="1"/>
  <c r="F659" i="1"/>
  <c r="F650" i="1"/>
  <c r="G799" i="1" l="1"/>
  <c r="H799" i="1" s="1"/>
  <c r="H770" i="1"/>
  <c r="H282" i="1"/>
  <c r="H300" i="1"/>
  <c r="F300" i="1"/>
  <c r="G300" i="1"/>
  <c r="I272" i="1"/>
  <c r="J272" i="1" s="1"/>
  <c r="I262" i="1"/>
  <c r="J262" i="1" s="1"/>
  <c r="I227" i="1"/>
  <c r="J227" i="1" s="1"/>
  <c r="I195" i="1"/>
  <c r="H73" i="1"/>
  <c r="G73" i="1"/>
  <c r="F73" i="1"/>
  <c r="H296" i="1"/>
  <c r="CG15" i="2" l="1"/>
  <c r="CB13" i="2"/>
  <c r="H33" i="2" s="1"/>
  <c r="H243" i="1"/>
  <c r="G1061" i="1"/>
  <c r="BK13" i="2"/>
  <c r="CH13" i="2"/>
  <c r="CG13" i="2"/>
  <c r="L33" i="2" s="1"/>
  <c r="CF13" i="2"/>
  <c r="K33" i="2" s="1"/>
  <c r="CD13" i="2"/>
  <c r="CC13" i="2"/>
  <c r="CA13" i="2"/>
  <c r="F33" i="2" s="1"/>
  <c r="BZ13" i="2"/>
  <c r="BY13" i="2"/>
  <c r="BX13" i="2"/>
  <c r="BW13" i="2"/>
  <c r="BV13" i="2"/>
  <c r="BU13" i="2"/>
  <c r="BT13" i="2"/>
  <c r="BS13" i="2"/>
  <c r="BR13" i="2"/>
  <c r="BQ13" i="2"/>
  <c r="BO13" i="2"/>
  <c r="BM13" i="2"/>
  <c r="BL13" i="2"/>
  <c r="BJ13" i="2"/>
  <c r="BI13" i="2"/>
  <c r="BH13" i="2"/>
  <c r="BG13" i="2"/>
  <c r="M29" i="2" s="1"/>
  <c r="BF13" i="2"/>
  <c r="BE13" i="2"/>
  <c r="K29" i="2" s="1"/>
  <c r="BC13" i="2"/>
  <c r="BB13" i="2"/>
  <c r="BA13" i="2"/>
  <c r="AZ13" i="2"/>
  <c r="J29" i="2" s="1"/>
  <c r="AY13" i="2"/>
  <c r="AX13" i="2"/>
  <c r="AV13" i="2"/>
  <c r="AU13" i="2"/>
  <c r="AT13" i="2"/>
  <c r="AS13" i="2"/>
  <c r="AQ13" i="2"/>
  <c r="AP13" i="2"/>
  <c r="AO13" i="2"/>
  <c r="AN13" i="2"/>
  <c r="AM13" i="2"/>
  <c r="AN15" i="2" s="1"/>
  <c r="AL13" i="2"/>
  <c r="AK13" i="2"/>
  <c r="AJ13" i="2"/>
  <c r="AH13" i="2"/>
  <c r="AG13" i="2"/>
  <c r="AH15" i="2" s="1"/>
  <c r="AF13" i="2"/>
  <c r="AE13" i="2"/>
  <c r="AD13" i="2"/>
  <c r="AC13" i="2"/>
  <c r="AB13" i="2"/>
  <c r="AA13" i="2"/>
  <c r="Z13" i="2"/>
  <c r="H29" i="2" s="1"/>
  <c r="Y13" i="2"/>
  <c r="X13" i="2"/>
  <c r="W13" i="2"/>
  <c r="V13" i="2"/>
  <c r="U13" i="2"/>
  <c r="T13" i="2"/>
  <c r="S13" i="2"/>
  <c r="R13" i="2"/>
  <c r="Q13" i="2"/>
  <c r="P13" i="2"/>
  <c r="O13" i="2"/>
  <c r="N13" i="2"/>
  <c r="O15" i="2" s="1"/>
  <c r="M13" i="2"/>
  <c r="L13" i="2"/>
  <c r="K13" i="2"/>
  <c r="J13" i="2"/>
  <c r="I13" i="2"/>
  <c r="H13" i="2"/>
  <c r="G13" i="2"/>
  <c r="F13" i="2"/>
  <c r="D13" i="2"/>
  <c r="C13" i="2"/>
  <c r="B29" i="2" s="1"/>
  <c r="CE13" i="2"/>
  <c r="J33" i="2" s="1"/>
  <c r="B13" i="2"/>
  <c r="BN13" i="2"/>
  <c r="Q15" i="2" l="1"/>
  <c r="G33" i="2"/>
  <c r="L29" i="2"/>
  <c r="AL15" i="2"/>
  <c r="C33" i="2"/>
  <c r="M15" i="2"/>
  <c r="I33" i="2"/>
  <c r="S15" i="2"/>
  <c r="W15" i="2"/>
  <c r="BZ15" i="2"/>
  <c r="AE15" i="2"/>
  <c r="BK15" i="2"/>
  <c r="BO15" i="2"/>
  <c r="F29" i="2"/>
  <c r="CB15" i="2"/>
  <c r="BS15" i="2"/>
  <c r="G29" i="2"/>
  <c r="AP15" i="2"/>
  <c r="BG15" i="2"/>
  <c r="AA15" i="2"/>
  <c r="C29" i="2"/>
  <c r="I29" i="2"/>
  <c r="AC15" i="2"/>
  <c r="B15" i="2"/>
  <c r="H242" i="1"/>
  <c r="H178" i="1"/>
  <c r="C20" i="2" l="1"/>
  <c r="H253" i="1"/>
  <c r="H250" i="1"/>
  <c r="H246" i="1"/>
  <c r="H244" i="1"/>
  <c r="I244" i="1" s="1"/>
  <c r="H240" i="1"/>
  <c r="H231" i="1"/>
  <c r="H222" i="1"/>
  <c r="H221" i="1" s="1"/>
  <c r="H220" i="1"/>
  <c r="H219" i="1" s="1"/>
  <c r="H212" i="1"/>
  <c r="H207" i="1"/>
  <c r="H202" i="1"/>
  <c r="H200" i="1"/>
  <c r="H193" i="1"/>
  <c r="H192" i="1"/>
  <c r="H191" i="1"/>
  <c r="H189" i="1"/>
  <c r="H177" i="1"/>
  <c r="H176" i="1"/>
  <c r="H175" i="1"/>
  <c r="H174" i="1"/>
  <c r="H173" i="1"/>
  <c r="H172" i="1"/>
  <c r="H169" i="1"/>
  <c r="H167" i="1"/>
  <c r="H165" i="1"/>
  <c r="H164" i="1"/>
  <c r="H163" i="1"/>
  <c r="H162" i="1"/>
  <c r="H160" i="1"/>
  <c r="H157" i="1"/>
  <c r="H155" i="1"/>
  <c r="H151" i="1"/>
  <c r="H150" i="1"/>
  <c r="H149" i="1"/>
  <c r="H148" i="1"/>
  <c r="H141" i="1"/>
  <c r="H139" i="1"/>
  <c r="H137" i="1"/>
  <c r="H241" i="1" l="1"/>
  <c r="H190" i="1"/>
  <c r="H216" i="1"/>
  <c r="H215" i="1" s="1"/>
  <c r="H210" i="1"/>
  <c r="H171" i="1"/>
  <c r="H237" i="1"/>
  <c r="H159" i="1"/>
  <c r="H152" i="1"/>
  <c r="H147" i="1"/>
  <c r="G979" i="1"/>
  <c r="G950" i="1"/>
  <c r="G934" i="1"/>
  <c r="G914" i="1"/>
  <c r="G877" i="1"/>
  <c r="F861" i="1"/>
  <c r="G863" i="1"/>
  <c r="G796" i="1"/>
  <c r="F731" i="1"/>
  <c r="G745" i="1"/>
  <c r="G669" i="1"/>
  <c r="G664" i="1"/>
  <c r="G635" i="1"/>
  <c r="G621" i="1"/>
  <c r="F1123" i="1"/>
  <c r="G1128" i="1"/>
  <c r="H1128" i="1" s="1"/>
  <c r="G986" i="1"/>
  <c r="F986" i="1"/>
  <c r="H1007" i="1"/>
  <c r="G1008" i="1"/>
  <c r="G1006" i="1" s="1"/>
  <c r="G1005" i="1" s="1"/>
  <c r="F1006" i="1"/>
  <c r="F1005" i="1" s="1"/>
  <c r="H146" i="1" l="1"/>
  <c r="H1008" i="1"/>
  <c r="H1005" i="1"/>
  <c r="H1006" i="1"/>
  <c r="H749" i="1"/>
  <c r="G750" i="1"/>
  <c r="H750" i="1" s="1"/>
  <c r="F748" i="1"/>
  <c r="F747" i="1" s="1"/>
  <c r="H302" i="1"/>
  <c r="H301" i="1"/>
  <c r="H299" i="1"/>
  <c r="H297" i="1"/>
  <c r="F296" i="1"/>
  <c r="G296" i="1"/>
  <c r="G302" i="1"/>
  <c r="G301" i="1"/>
  <c r="F299" i="1"/>
  <c r="G299" i="1"/>
  <c r="G298" i="1"/>
  <c r="G297" i="1"/>
  <c r="F302" i="1"/>
  <c r="F301" i="1"/>
  <c r="F298" i="1"/>
  <c r="F297" i="1"/>
  <c r="G134" i="1"/>
  <c r="H206" i="1"/>
  <c r="H205" i="1" s="1"/>
  <c r="F206" i="1"/>
  <c r="F205" i="1" s="1"/>
  <c r="F216" i="1"/>
  <c r="G748" i="1" l="1"/>
  <c r="F303" i="1"/>
  <c r="G303" i="1"/>
  <c r="G747" i="1" l="1"/>
  <c r="H747" i="1" s="1"/>
  <c r="H748" i="1"/>
  <c r="H298" i="1" l="1"/>
  <c r="G1152" i="1"/>
  <c r="G821" i="1"/>
  <c r="F730" i="1"/>
  <c r="G643" i="1"/>
  <c r="G632" i="1"/>
  <c r="H736" i="1" l="1"/>
  <c r="F152" i="1" l="1"/>
  <c r="F906" i="1"/>
  <c r="F905" i="1"/>
  <c r="F904" i="1"/>
  <c r="F500" i="1"/>
  <c r="I102" i="1"/>
  <c r="I271" i="1"/>
  <c r="J271" i="1" s="1"/>
  <c r="I270" i="1"/>
  <c r="J270" i="1" s="1"/>
  <c r="I269" i="1"/>
  <c r="J269" i="1" s="1"/>
  <c r="I268" i="1"/>
  <c r="J268" i="1" s="1"/>
  <c r="I267" i="1"/>
  <c r="J267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35" i="1"/>
  <c r="J235" i="1" s="1"/>
  <c r="I234" i="1"/>
  <c r="J234" i="1" s="1"/>
  <c r="I233" i="1"/>
  <c r="J233" i="1" s="1"/>
  <c r="I232" i="1"/>
  <c r="J232" i="1" s="1"/>
  <c r="I226" i="1"/>
  <c r="J226" i="1" s="1"/>
  <c r="I225" i="1"/>
  <c r="J225" i="1" s="1"/>
  <c r="I224" i="1"/>
  <c r="J224" i="1" s="1"/>
  <c r="I214" i="1"/>
  <c r="J214" i="1" s="1"/>
  <c r="I204" i="1"/>
  <c r="J204" i="1" s="1"/>
  <c r="I196" i="1"/>
  <c r="J19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331" i="1"/>
  <c r="J331" i="1"/>
  <c r="H252" i="1"/>
  <c r="H251" i="1" s="1"/>
  <c r="G1149" i="1"/>
  <c r="F1145" i="1"/>
  <c r="F1144" i="1" s="1"/>
  <c r="G1091" i="1"/>
  <c r="G1090" i="1"/>
  <c r="F1091" i="1"/>
  <c r="F1092" i="1"/>
  <c r="F1090" i="1"/>
  <c r="F1089" i="1"/>
  <c r="H1126" i="1"/>
  <c r="H1125" i="1"/>
  <c r="G1130" i="1"/>
  <c r="G1123" i="1" s="1"/>
  <c r="F1102" i="1"/>
  <c r="G1105" i="1"/>
  <c r="G1096" i="1"/>
  <c r="F1094" i="1"/>
  <c r="G1081" i="1"/>
  <c r="F1015" i="1"/>
  <c r="F1014" i="1"/>
  <c r="F1013" i="1"/>
  <c r="G1076" i="1"/>
  <c r="F1072" i="1"/>
  <c r="F1071" i="1" s="1"/>
  <c r="F1051" i="1"/>
  <c r="G1054" i="1"/>
  <c r="G1051" i="1" s="1"/>
  <c r="F1031" i="1"/>
  <c r="H1021" i="1"/>
  <c r="F1018" i="1"/>
  <c r="G1026" i="1"/>
  <c r="G1022" i="1"/>
  <c r="G987" i="1"/>
  <c r="F987" i="1"/>
  <c r="H1002" i="1"/>
  <c r="H1001" i="1"/>
  <c r="F1000" i="1"/>
  <c r="F999" i="1" s="1"/>
  <c r="G1003" i="1"/>
  <c r="G1000" i="1" s="1"/>
  <c r="F993" i="1"/>
  <c r="G997" i="1"/>
  <c r="H997" i="1" s="1"/>
  <c r="F955" i="1"/>
  <c r="H978" i="1"/>
  <c r="H972" i="1"/>
  <c r="H971" i="1"/>
  <c r="F977" i="1"/>
  <c r="G975" i="1"/>
  <c r="G970" i="1" s="1"/>
  <c r="G906" i="1"/>
  <c r="G905" i="1"/>
  <c r="G904" i="1"/>
  <c r="H949" i="1"/>
  <c r="H948" i="1"/>
  <c r="F946" i="1"/>
  <c r="H941" i="1"/>
  <c r="H940" i="1"/>
  <c r="F939" i="1"/>
  <c r="G943" i="1"/>
  <c r="G939" i="1" s="1"/>
  <c r="H933" i="1"/>
  <c r="F931" i="1"/>
  <c r="H927" i="1"/>
  <c r="F926" i="1"/>
  <c r="G928" i="1"/>
  <c r="H928" i="1" s="1"/>
  <c r="H919" i="1"/>
  <c r="H918" i="1"/>
  <c r="F909" i="1"/>
  <c r="G912" i="1"/>
  <c r="G851" i="1"/>
  <c r="F851" i="1"/>
  <c r="G850" i="1"/>
  <c r="F850" i="1"/>
  <c r="F872" i="1"/>
  <c r="G865" i="1"/>
  <c r="G861" i="1" s="1"/>
  <c r="G815" i="1"/>
  <c r="G813" i="1"/>
  <c r="F840" i="1"/>
  <c r="G847" i="1"/>
  <c r="H847" i="1" s="1"/>
  <c r="F832" i="1"/>
  <c r="G837" i="1"/>
  <c r="G835" i="1"/>
  <c r="H834" i="1"/>
  <c r="H833" i="1"/>
  <c r="H1124" i="1" l="1"/>
  <c r="F930" i="1"/>
  <c r="H1130" i="1"/>
  <c r="G1018" i="1"/>
  <c r="G1019" i="1" s="1"/>
  <c r="G1012" i="1" s="1"/>
  <c r="H1000" i="1"/>
  <c r="G999" i="1"/>
  <c r="H999" i="1" s="1"/>
  <c r="F969" i="1"/>
  <c r="H970" i="1"/>
  <c r="H943" i="1"/>
  <c r="H939" i="1"/>
  <c r="G832" i="1"/>
  <c r="G926" i="1"/>
  <c r="H926" i="1" s="1"/>
  <c r="H815" i="1"/>
  <c r="H865" i="1"/>
  <c r="F817" i="1"/>
  <c r="F816" i="1" s="1"/>
  <c r="G830" i="1"/>
  <c r="H830" i="1" s="1"/>
  <c r="G827" i="1"/>
  <c r="H821" i="1"/>
  <c r="F757" i="1"/>
  <c r="H809" i="1"/>
  <c r="H808" i="1"/>
  <c r="F807" i="1"/>
  <c r="F806" i="1" s="1"/>
  <c r="G810" i="1"/>
  <c r="G807" i="1" s="1"/>
  <c r="H791" i="1"/>
  <c r="F781" i="1"/>
  <c r="F789" i="1"/>
  <c r="G792" i="1"/>
  <c r="H792" i="1" s="1"/>
  <c r="H784" i="1"/>
  <c r="H782" i="1"/>
  <c r="G787" i="1"/>
  <c r="H787" i="1" s="1"/>
  <c r="G785" i="1"/>
  <c r="H785" i="1" s="1"/>
  <c r="H766" i="1"/>
  <c r="H777" i="1"/>
  <c r="H761" i="1"/>
  <c r="H760" i="1"/>
  <c r="F765" i="1"/>
  <c r="G768" i="1"/>
  <c r="G765" i="1" s="1"/>
  <c r="F600" i="1"/>
  <c r="H735" i="1"/>
  <c r="H724" i="1"/>
  <c r="H723" i="1"/>
  <c r="H722" i="1"/>
  <c r="F721" i="1"/>
  <c r="G728" i="1"/>
  <c r="H728" i="1" s="1"/>
  <c r="G704" i="1"/>
  <c r="F690" i="1"/>
  <c r="F689" i="1" s="1"/>
  <c r="G702" i="1"/>
  <c r="H702" i="1" s="1"/>
  <c r="H684" i="1"/>
  <c r="H676" i="1"/>
  <c r="H663" i="1"/>
  <c r="H661" i="1"/>
  <c r="G687" i="1"/>
  <c r="G685" i="1"/>
  <c r="F683" i="1"/>
  <c r="F675" i="1"/>
  <c r="G681" i="1"/>
  <c r="G678" i="1"/>
  <c r="G672" i="1"/>
  <c r="G655" i="1"/>
  <c r="G641" i="1"/>
  <c r="F641" i="1"/>
  <c r="G638" i="1"/>
  <c r="F617" i="1"/>
  <c r="G617" i="1"/>
  <c r="G618" i="1" s="1"/>
  <c r="F610" i="1"/>
  <c r="G612" i="1"/>
  <c r="F604" i="1"/>
  <c r="G585" i="1"/>
  <c r="G567" i="1"/>
  <c r="F567" i="1"/>
  <c r="F556" i="1"/>
  <c r="G556" i="1"/>
  <c r="F538" i="1"/>
  <c r="G538" i="1"/>
  <c r="H523" i="1"/>
  <c r="H519" i="1"/>
  <c r="F516" i="1"/>
  <c r="H501" i="1"/>
  <c r="G506" i="1"/>
  <c r="G504" i="1" s="1"/>
  <c r="G502" i="1"/>
  <c r="G500" i="1" s="1"/>
  <c r="G496" i="1"/>
  <c r="G493" i="1" s="1"/>
  <c r="G494" i="1" s="1"/>
  <c r="G490" i="1" s="1"/>
  <c r="F504" i="1"/>
  <c r="F493" i="1"/>
  <c r="F285" i="1"/>
  <c r="F287" i="1"/>
  <c r="F286" i="1"/>
  <c r="F281" i="1"/>
  <c r="I84" i="1"/>
  <c r="G840" i="1"/>
  <c r="G1100" i="1"/>
  <c r="G1085" i="1"/>
  <c r="G1083" i="1" s="1"/>
  <c r="H994" i="1"/>
  <c r="G995" i="1"/>
  <c r="G993" i="1" s="1"/>
  <c r="G983" i="1"/>
  <c r="G977" i="1" s="1"/>
  <c r="G969" i="1" s="1"/>
  <c r="G872" i="1"/>
  <c r="F626" i="1"/>
  <c r="G588" i="1"/>
  <c r="G565" i="1"/>
  <c r="G530" i="1"/>
  <c r="I333" i="1"/>
  <c r="J333" i="1"/>
  <c r="H287" i="1"/>
  <c r="H285" i="1"/>
  <c r="H1123" i="1" l="1"/>
  <c r="H740" i="1"/>
  <c r="H874" i="1"/>
  <c r="H872" i="1"/>
  <c r="G817" i="1"/>
  <c r="G816" i="1" s="1"/>
  <c r="H807" i="1"/>
  <c r="H754" i="1"/>
  <c r="H757" i="1"/>
  <c r="G806" i="1"/>
  <c r="H806" i="1" s="1"/>
  <c r="G789" i="1"/>
  <c r="H789" i="1" s="1"/>
  <c r="G781" i="1"/>
  <c r="H765" i="1"/>
  <c r="H768" i="1"/>
  <c r="G721" i="1"/>
  <c r="H721" i="1" s="1"/>
  <c r="H725" i="1"/>
  <c r="F674" i="1"/>
  <c r="G675" i="1"/>
  <c r="G683" i="1"/>
  <c r="F603" i="1"/>
  <c r="G659" i="1"/>
  <c r="G626" i="1"/>
  <c r="G516" i="1"/>
  <c r="G517" i="1" s="1"/>
  <c r="G510" i="1" s="1"/>
  <c r="H500" i="1"/>
  <c r="H496" i="1"/>
  <c r="G492" i="1"/>
  <c r="G489" i="1" s="1"/>
  <c r="G488" i="1" s="1"/>
  <c r="F492" i="1"/>
  <c r="G575" i="1"/>
  <c r="H995" i="1"/>
  <c r="H993" i="1"/>
  <c r="G937" i="1"/>
  <c r="G920" i="1"/>
  <c r="H762" i="1"/>
  <c r="G763" i="1"/>
  <c r="G759" i="1" s="1"/>
  <c r="G758" i="1" s="1"/>
  <c r="F759" i="1"/>
  <c r="F758" i="1" s="1"/>
  <c r="F716" i="1"/>
  <c r="F640" i="1"/>
  <c r="G657" i="1"/>
  <c r="G653" i="1"/>
  <c r="H653" i="1" s="1"/>
  <c r="H638" i="1"/>
  <c r="F575" i="1"/>
  <c r="G563" i="1"/>
  <c r="F563" i="1"/>
  <c r="H781" i="1" l="1"/>
  <c r="G674" i="1"/>
  <c r="H683" i="1"/>
  <c r="G515" i="1"/>
  <c r="G650" i="1"/>
  <c r="G640" i="1" s="1"/>
  <c r="H937" i="1"/>
  <c r="H657" i="1"/>
  <c r="H763" i="1"/>
  <c r="H759" i="1"/>
  <c r="H317" i="1"/>
  <c r="F317" i="1"/>
  <c r="F328" i="1"/>
  <c r="H328" i="1"/>
  <c r="G328" i="1"/>
  <c r="G317" i="1"/>
  <c r="G287" i="1"/>
  <c r="G286" i="1"/>
  <c r="G285" i="1"/>
  <c r="G284" i="1"/>
  <c r="G283" i="1"/>
  <c r="G282" i="1"/>
  <c r="G281" i="1"/>
  <c r="H247" i="1"/>
  <c r="F247" i="1"/>
  <c r="I248" i="1"/>
  <c r="J116" i="1"/>
  <c r="I116" i="1"/>
  <c r="J111" i="1"/>
  <c r="I111" i="1"/>
  <c r="J98" i="1"/>
  <c r="J77" i="1"/>
  <c r="I77" i="1"/>
  <c r="J65" i="1"/>
  <c r="I65" i="1"/>
  <c r="G1142" i="1"/>
  <c r="H1060" i="1"/>
  <c r="H1104" i="1"/>
  <c r="G1049" i="1"/>
  <c r="G1031" i="1" s="1"/>
  <c r="H651" i="1" l="1"/>
  <c r="J86" i="1"/>
  <c r="H281" i="1"/>
  <c r="I98" i="1"/>
  <c r="I86" i="1"/>
  <c r="F1142" i="1"/>
  <c r="G1143" i="1"/>
  <c r="F1143" i="1"/>
  <c r="F1141" i="1"/>
  <c r="G1133" i="1"/>
  <c r="F1133" i="1"/>
  <c r="H1136" i="1"/>
  <c r="H1119" i="1"/>
  <c r="H1095" i="1"/>
  <c r="F1081" i="1"/>
  <c r="H1084" i="1"/>
  <c r="H1074" i="1"/>
  <c r="H1067" i="1"/>
  <c r="H1066" i="1"/>
  <c r="H1059" i="1"/>
  <c r="H1052" i="1"/>
  <c r="H1033" i="1"/>
  <c r="H1032" i="1"/>
  <c r="H1020" i="1"/>
  <c r="H1019" i="1"/>
  <c r="H990" i="1"/>
  <c r="H966" i="1"/>
  <c r="H961" i="1"/>
  <c r="H947" i="1"/>
  <c r="H932" i="1"/>
  <c r="H923" i="1"/>
  <c r="H910" i="1"/>
  <c r="H898" i="1"/>
  <c r="H893" i="1"/>
  <c r="H888" i="1"/>
  <c r="H884" i="1"/>
  <c r="H869" i="1"/>
  <c r="H858" i="1"/>
  <c r="H854" i="1"/>
  <c r="H841" i="1"/>
  <c r="H818" i="1"/>
  <c r="H795" i="1"/>
  <c r="H717" i="1"/>
  <c r="H693" i="1"/>
  <c r="H660" i="1"/>
  <c r="H642" i="1"/>
  <c r="H628" i="1"/>
  <c r="H618" i="1"/>
  <c r="H611" i="1"/>
  <c r="H605" i="1"/>
  <c r="H592" i="1"/>
  <c r="H576" i="1"/>
  <c r="H568" i="1"/>
  <c r="H557" i="1"/>
  <c r="H539" i="1"/>
  <c r="H531" i="1"/>
  <c r="H517" i="1"/>
  <c r="H494" i="1"/>
  <c r="H505" i="1"/>
  <c r="I302" i="1" l="1"/>
  <c r="J301" i="1"/>
  <c r="H1143" i="1"/>
  <c r="H1133" i="1"/>
  <c r="H1081" i="1"/>
  <c r="H1012" i="1"/>
  <c r="H1013" i="1"/>
  <c r="H1015" i="1"/>
  <c r="H955" i="1"/>
  <c r="H957" i="1"/>
  <c r="H986" i="1"/>
  <c r="H904" i="1"/>
  <c r="H850" i="1"/>
  <c r="H851" i="1"/>
  <c r="H813" i="1"/>
  <c r="H598" i="1"/>
  <c r="H753" i="1"/>
  <c r="H755" i="1"/>
  <c r="H601" i="1"/>
  <c r="H511" i="1"/>
  <c r="H490" i="1"/>
  <c r="H510" i="1"/>
  <c r="I301" i="1" l="1"/>
  <c r="J302" i="1"/>
  <c r="F1140" i="1"/>
  <c r="H1100" i="1"/>
  <c r="G1094" i="1"/>
  <c r="G1116" i="1"/>
  <c r="G1102" i="1" s="1"/>
  <c r="F1118" i="1"/>
  <c r="F1093" i="1" s="1"/>
  <c r="G1121" i="1"/>
  <c r="G1118" i="1" s="1"/>
  <c r="F1135" i="1"/>
  <c r="F1134" i="1" s="1"/>
  <c r="F1132" i="1" s="1"/>
  <c r="F465" i="1" s="1"/>
  <c r="G1137" i="1"/>
  <c r="H1137" i="1" s="1"/>
  <c r="H1085" i="1"/>
  <c r="H1061" i="1"/>
  <c r="H1054" i="1"/>
  <c r="H1049" i="1"/>
  <c r="H1035" i="1"/>
  <c r="H1026" i="1"/>
  <c r="G1082" i="1"/>
  <c r="F1083" i="1"/>
  <c r="F1082" i="1" s="1"/>
  <c r="F1080" i="1" s="1"/>
  <c r="F462" i="1" s="1"/>
  <c r="G1072" i="1"/>
  <c r="G1071" i="1" s="1"/>
  <c r="F1065" i="1"/>
  <c r="F1064" i="1" s="1"/>
  <c r="G1058" i="1"/>
  <c r="G1017" i="1" s="1"/>
  <c r="F1058" i="1"/>
  <c r="F1017" i="1" s="1"/>
  <c r="H1022" i="1"/>
  <c r="F989" i="1"/>
  <c r="G991" i="1"/>
  <c r="G989" i="1" s="1"/>
  <c r="G988" i="1" s="1"/>
  <c r="G985" i="1" s="1"/>
  <c r="H983" i="1"/>
  <c r="F960" i="1"/>
  <c r="F959" i="1" s="1"/>
  <c r="G962" i="1"/>
  <c r="H962" i="1" s="1"/>
  <c r="F965" i="1"/>
  <c r="F964" i="1" s="1"/>
  <c r="G967" i="1"/>
  <c r="H967" i="1" s="1"/>
  <c r="G1089" i="1" l="1"/>
  <c r="H1089" i="1" s="1"/>
  <c r="H1103" i="1"/>
  <c r="G1092" i="1"/>
  <c r="H1092" i="1" s="1"/>
  <c r="H1120" i="1"/>
  <c r="F1139" i="1"/>
  <c r="F467" i="1"/>
  <c r="F466" i="1" s="1"/>
  <c r="G1145" i="1"/>
  <c r="G1093" i="1"/>
  <c r="G1088" i="1" s="1"/>
  <c r="F1011" i="1"/>
  <c r="F988" i="1"/>
  <c r="F954" i="1"/>
  <c r="F458" i="1" s="1"/>
  <c r="H1071" i="1"/>
  <c r="H1116" i="1"/>
  <c r="H1068" i="1"/>
  <c r="G1065" i="1"/>
  <c r="G459" i="1"/>
  <c r="F1088" i="1"/>
  <c r="H1152" i="1"/>
  <c r="H1058" i="1"/>
  <c r="H1076" i="1"/>
  <c r="H989" i="1"/>
  <c r="G1135" i="1"/>
  <c r="H1135" i="1" s="1"/>
  <c r="H1051" i="1"/>
  <c r="H1082" i="1"/>
  <c r="G1080" i="1"/>
  <c r="H1105" i="1"/>
  <c r="H1083" i="1"/>
  <c r="H1149" i="1"/>
  <c r="H991" i="1"/>
  <c r="H1096" i="1"/>
  <c r="H1118" i="1"/>
  <c r="H1121" i="1"/>
  <c r="H969" i="1"/>
  <c r="G965" i="1"/>
  <c r="G964" i="1" s="1"/>
  <c r="H977" i="1"/>
  <c r="G960" i="1"/>
  <c r="H920" i="1"/>
  <c r="H912" i="1"/>
  <c r="G917" i="1"/>
  <c r="F917" i="1"/>
  <c r="F922" i="1"/>
  <c r="G924" i="1"/>
  <c r="H924" i="1" s="1"/>
  <c r="G931" i="1"/>
  <c r="G930" i="1" s="1"/>
  <c r="F945" i="1"/>
  <c r="F868" i="1"/>
  <c r="F867" i="1" s="1"/>
  <c r="G885" i="1"/>
  <c r="G883" i="1" s="1"/>
  <c r="F883" i="1"/>
  <c r="F887" i="1"/>
  <c r="G890" i="1"/>
  <c r="G887" i="1" s="1"/>
  <c r="F892" i="1"/>
  <c r="G894" i="1"/>
  <c r="G892" i="1" s="1"/>
  <c r="F897" i="1"/>
  <c r="G901" i="1"/>
  <c r="H901" i="1" s="1"/>
  <c r="G899" i="1"/>
  <c r="G870" i="1"/>
  <c r="G868" i="1" s="1"/>
  <c r="G867" i="1" s="1"/>
  <c r="F857" i="1"/>
  <c r="G859" i="1"/>
  <c r="H859" i="1" s="1"/>
  <c r="F853" i="1"/>
  <c r="G855" i="1"/>
  <c r="H842" i="1"/>
  <c r="F839" i="1"/>
  <c r="F812" i="1" s="1"/>
  <c r="F455" i="1" s="1"/>
  <c r="G839" i="1"/>
  <c r="G812" i="1" s="1"/>
  <c r="F794" i="1"/>
  <c r="F780" i="1" s="1"/>
  <c r="F776" i="1"/>
  <c r="F775" i="1" s="1"/>
  <c r="G778" i="1"/>
  <c r="G776" i="1" s="1"/>
  <c r="G775" i="1" s="1"/>
  <c r="G743" i="1"/>
  <c r="G731" i="1" s="1"/>
  <c r="G718" i="1"/>
  <c r="F708" i="1"/>
  <c r="F707" i="1" s="1"/>
  <c r="G714" i="1"/>
  <c r="G712" i="1"/>
  <c r="G700" i="1"/>
  <c r="H643" i="1"/>
  <c r="H621" i="1"/>
  <c r="G614" i="1"/>
  <c r="G610" i="1" s="1"/>
  <c r="G604" i="1"/>
  <c r="F591" i="1"/>
  <c r="F590" i="1" s="1"/>
  <c r="G593" i="1"/>
  <c r="G591" i="1" s="1"/>
  <c r="H569" i="1"/>
  <c r="F530" i="1"/>
  <c r="F515" i="1" s="1"/>
  <c r="G733" i="1" l="1"/>
  <c r="G597" i="1" s="1"/>
  <c r="H1065" i="1"/>
  <c r="G1064" i="1"/>
  <c r="F985" i="1"/>
  <c r="H985" i="1" s="1"/>
  <c r="G1144" i="1"/>
  <c r="H1144" i="1" s="1"/>
  <c r="G1141" i="1"/>
  <c r="H1141" i="1" s="1"/>
  <c r="F908" i="1"/>
  <c r="F903" i="1" s="1"/>
  <c r="F457" i="1" s="1"/>
  <c r="F1010" i="1"/>
  <c r="F461" i="1"/>
  <c r="F460" i="1" s="1"/>
  <c r="F1087" i="1"/>
  <c r="F464" i="1"/>
  <c r="F463" i="1" s="1"/>
  <c r="H950" i="1"/>
  <c r="G946" i="1"/>
  <c r="H914" i="1"/>
  <c r="G909" i="1"/>
  <c r="F852" i="1"/>
  <c r="F882" i="1"/>
  <c r="F752" i="1"/>
  <c r="F454" i="1" s="1"/>
  <c r="H743" i="1"/>
  <c r="G690" i="1"/>
  <c r="G603" i="1"/>
  <c r="F509" i="1"/>
  <c r="F452" i="1" s="1"/>
  <c r="G708" i="1"/>
  <c r="G897" i="1"/>
  <c r="G882" i="1" s="1"/>
  <c r="H1072" i="1"/>
  <c r="G616" i="1"/>
  <c r="H556" i="1"/>
  <c r="H855" i="1"/>
  <c r="G853" i="1"/>
  <c r="H1018" i="1"/>
  <c r="H712" i="1"/>
  <c r="H606" i="1"/>
  <c r="H540" i="1"/>
  <c r="H538" i="1"/>
  <c r="H694" i="1"/>
  <c r="H1094" i="1"/>
  <c r="H558" i="1"/>
  <c r="H1102" i="1"/>
  <c r="H988" i="1"/>
  <c r="H934" i="1"/>
  <c r="H899" i="1"/>
  <c r="H827" i="1"/>
  <c r="H817" i="1"/>
  <c r="H700" i="1"/>
  <c r="H567" i="1"/>
  <c r="H718" i="1"/>
  <c r="G716" i="1"/>
  <c r="H716" i="1" s="1"/>
  <c r="H632" i="1"/>
  <c r="H626" i="1"/>
  <c r="H579" i="1"/>
  <c r="H575" i="1"/>
  <c r="H714" i="1"/>
  <c r="H1080" i="1"/>
  <c r="G462" i="1"/>
  <c r="H462" i="1" s="1"/>
  <c r="H704" i="1"/>
  <c r="H1145" i="1"/>
  <c r="G1134" i="1"/>
  <c r="G1132" i="1" s="1"/>
  <c r="G1087" i="1" s="1"/>
  <c r="H1031" i="1"/>
  <c r="H890" i="1"/>
  <c r="H883" i="1"/>
  <c r="H892" i="1"/>
  <c r="H775" i="1"/>
  <c r="H885" i="1"/>
  <c r="H887" i="1"/>
  <c r="G857" i="1"/>
  <c r="H857" i="1" s="1"/>
  <c r="H840" i="1"/>
  <c r="H839" i="1"/>
  <c r="H867" i="1"/>
  <c r="H868" i="1"/>
  <c r="H870" i="1"/>
  <c r="H894" i="1"/>
  <c r="G922" i="1"/>
  <c r="H922" i="1" s="1"/>
  <c r="G959" i="1"/>
  <c r="G954" i="1" s="1"/>
  <c r="H960" i="1"/>
  <c r="H917" i="1"/>
  <c r="H965" i="1"/>
  <c r="H964" i="1"/>
  <c r="H776" i="1"/>
  <c r="H778" i="1"/>
  <c r="H659" i="1"/>
  <c r="H674" i="1"/>
  <c r="H675" i="1"/>
  <c r="F616" i="1"/>
  <c r="H664" i="1"/>
  <c r="H610" i="1"/>
  <c r="H614" i="1"/>
  <c r="G590" i="1"/>
  <c r="H590" i="1" s="1"/>
  <c r="H591" i="1"/>
  <c r="H530" i="1"/>
  <c r="H532" i="1"/>
  <c r="F489" i="1"/>
  <c r="H504" i="1"/>
  <c r="G689" i="1" l="1"/>
  <c r="G691" i="1"/>
  <c r="G596" i="1" s="1"/>
  <c r="H733" i="1"/>
  <c r="F459" i="1"/>
  <c r="H459" i="1" s="1"/>
  <c r="F595" i="1"/>
  <c r="F453" i="1" s="1"/>
  <c r="H1146" i="1"/>
  <c r="G1140" i="1"/>
  <c r="G467" i="1" s="1"/>
  <c r="G466" i="1" s="1"/>
  <c r="H466" i="1" s="1"/>
  <c r="H692" i="1"/>
  <c r="H597" i="1"/>
  <c r="F849" i="1"/>
  <c r="F456" i="1" s="1"/>
  <c r="H689" i="1"/>
  <c r="F488" i="1"/>
  <c r="F450" i="1"/>
  <c r="F449" i="1" s="1"/>
  <c r="G1011" i="1"/>
  <c r="G1010" i="1" s="1"/>
  <c r="G908" i="1"/>
  <c r="G852" i="1"/>
  <c r="G849" i="1" s="1"/>
  <c r="G707" i="1"/>
  <c r="H710" i="1"/>
  <c r="G509" i="1"/>
  <c r="H1064" i="1"/>
  <c r="H897" i="1"/>
  <c r="H641" i="1"/>
  <c r="G464" i="1"/>
  <c r="H464" i="1" s="1"/>
  <c r="H909" i="1"/>
  <c r="H1132" i="1"/>
  <c r="G465" i="1"/>
  <c r="H465" i="1" s="1"/>
  <c r="H1093" i="1"/>
  <c r="H1134" i="1"/>
  <c r="H1088" i="1"/>
  <c r="H1017" i="1"/>
  <c r="H882" i="1"/>
  <c r="H931" i="1"/>
  <c r="H930" i="1"/>
  <c r="H946" i="1"/>
  <c r="G945" i="1"/>
  <c r="H945" i="1" s="1"/>
  <c r="H959" i="1"/>
  <c r="H853" i="1"/>
  <c r="H758" i="1"/>
  <c r="H708" i="1"/>
  <c r="H731" i="1"/>
  <c r="G730" i="1"/>
  <c r="H730" i="1" s="1"/>
  <c r="H690" i="1"/>
  <c r="H640" i="1"/>
  <c r="H650" i="1"/>
  <c r="H617" i="1"/>
  <c r="H616" i="1"/>
  <c r="H604" i="1"/>
  <c r="H516" i="1"/>
  <c r="H493" i="1"/>
  <c r="F451" i="1" l="1"/>
  <c r="F468" i="1" s="1"/>
  <c r="G595" i="1"/>
  <c r="H467" i="1"/>
  <c r="G1139" i="1"/>
  <c r="H1139" i="1" s="1"/>
  <c r="H1140" i="1"/>
  <c r="H596" i="1"/>
  <c r="G461" i="1"/>
  <c r="G460" i="1" s="1"/>
  <c r="H460" i="1" s="1"/>
  <c r="G450" i="1"/>
  <c r="H707" i="1"/>
  <c r="G903" i="1"/>
  <c r="H908" i="1"/>
  <c r="H816" i="1"/>
  <c r="H954" i="1"/>
  <c r="G458" i="1"/>
  <c r="H458" i="1" s="1"/>
  <c r="G463" i="1"/>
  <c r="H463" i="1" s="1"/>
  <c r="F508" i="1"/>
  <c r="F1155" i="1" s="1"/>
  <c r="H1087" i="1"/>
  <c r="H1010" i="1"/>
  <c r="H1011" i="1"/>
  <c r="H852" i="1"/>
  <c r="H603" i="1"/>
  <c r="G452" i="1"/>
  <c r="H515" i="1"/>
  <c r="H492" i="1"/>
  <c r="H461" i="1" l="1"/>
  <c r="H849" i="1"/>
  <c r="G456" i="1"/>
  <c r="H456" i="1" s="1"/>
  <c r="H903" i="1"/>
  <c r="G457" i="1"/>
  <c r="H457" i="1" s="1"/>
  <c r="H452" i="1"/>
  <c r="G449" i="1"/>
  <c r="H450" i="1"/>
  <c r="H812" i="1"/>
  <c r="G455" i="1"/>
  <c r="H455" i="1" s="1"/>
  <c r="H595" i="1"/>
  <c r="G453" i="1"/>
  <c r="H453" i="1" s="1"/>
  <c r="H509" i="1"/>
  <c r="H489" i="1"/>
  <c r="H449" i="1" l="1"/>
  <c r="H488" i="1"/>
  <c r="H421" i="1"/>
  <c r="H419" i="1"/>
  <c r="H413" i="1"/>
  <c r="G420" i="1"/>
  <c r="G418" i="1"/>
  <c r="G412" i="1"/>
  <c r="G411" i="1" s="1"/>
  <c r="G112" i="1"/>
  <c r="G15" i="1" s="1"/>
  <c r="G288" i="1"/>
  <c r="G312" i="1"/>
  <c r="G315" i="1"/>
  <c r="G321" i="1"/>
  <c r="G334" i="1"/>
  <c r="G339" i="1"/>
  <c r="G342" i="1"/>
  <c r="G347" i="1"/>
  <c r="G352" i="1"/>
  <c r="G367" i="1"/>
  <c r="G384" i="1"/>
  <c r="F412" i="1"/>
  <c r="F411" i="1" s="1"/>
  <c r="F368" i="1" s="1"/>
  <c r="F420" i="1"/>
  <c r="F418" i="1"/>
  <c r="G410" i="1" l="1"/>
  <c r="G409" i="1" s="1"/>
  <c r="H368" i="1"/>
  <c r="G228" i="1"/>
  <c r="G19" i="1" s="1"/>
  <c r="G18" i="1"/>
  <c r="G370" i="1"/>
  <c r="G34" i="1"/>
  <c r="G391" i="1"/>
  <c r="G35" i="1"/>
  <c r="H418" i="1"/>
  <c r="H420" i="1"/>
  <c r="H412" i="1"/>
  <c r="H411" i="1"/>
  <c r="G417" i="1"/>
  <c r="H385" i="1" s="1"/>
  <c r="G51" i="1"/>
  <c r="G358" i="1"/>
  <c r="F417" i="1"/>
  <c r="F385" i="1" s="1"/>
  <c r="F410" i="1"/>
  <c r="H410" i="1" l="1"/>
  <c r="F409" i="1"/>
  <c r="F414" i="1" s="1"/>
  <c r="F416" i="1"/>
  <c r="F415" i="1" s="1"/>
  <c r="F422" i="1" s="1"/>
  <c r="F384" i="1"/>
  <c r="J385" i="1"/>
  <c r="H384" i="1"/>
  <c r="I385" i="1"/>
  <c r="G20" i="1"/>
  <c r="G117" i="1"/>
  <c r="G14" i="1"/>
  <c r="G16" i="1" s="1"/>
  <c r="G36" i="1"/>
  <c r="G416" i="1"/>
  <c r="H417" i="1"/>
  <c r="G414" i="1"/>
  <c r="G273" i="1"/>
  <c r="H35" i="1" l="1"/>
  <c r="J384" i="1"/>
  <c r="I384" i="1"/>
  <c r="H391" i="1"/>
  <c r="F391" i="1"/>
  <c r="G22" i="1"/>
  <c r="G38" i="1" s="1"/>
  <c r="H414" i="1"/>
  <c r="H409" i="1"/>
  <c r="G415" i="1"/>
  <c r="H416" i="1"/>
  <c r="J368" i="1"/>
  <c r="I368" i="1"/>
  <c r="H367" i="1"/>
  <c r="F367" i="1"/>
  <c r="H321" i="1"/>
  <c r="J357" i="1"/>
  <c r="J356" i="1"/>
  <c r="J355" i="1"/>
  <c r="J354" i="1"/>
  <c r="J353" i="1"/>
  <c r="J351" i="1"/>
  <c r="J350" i="1"/>
  <c r="J349" i="1"/>
  <c r="J348" i="1"/>
  <c r="J346" i="1"/>
  <c r="J345" i="1"/>
  <c r="J344" i="1"/>
  <c r="J343" i="1"/>
  <c r="J341" i="1"/>
  <c r="J340" i="1"/>
  <c r="J338" i="1"/>
  <c r="J337" i="1"/>
  <c r="J336" i="1"/>
  <c r="J335" i="1"/>
  <c r="J332" i="1"/>
  <c r="J330" i="1"/>
  <c r="J329" i="1"/>
  <c r="J327" i="1"/>
  <c r="J326" i="1"/>
  <c r="J325" i="1"/>
  <c r="J324" i="1"/>
  <c r="J323" i="1"/>
  <c r="J322" i="1"/>
  <c r="J320" i="1"/>
  <c r="J319" i="1"/>
  <c r="J316" i="1"/>
  <c r="J314" i="1"/>
  <c r="J313" i="1"/>
  <c r="I357" i="1"/>
  <c r="I356" i="1"/>
  <c r="I355" i="1"/>
  <c r="I354" i="1"/>
  <c r="I353" i="1"/>
  <c r="I351" i="1"/>
  <c r="I350" i="1"/>
  <c r="I349" i="1"/>
  <c r="I348" i="1"/>
  <c r="I346" i="1"/>
  <c r="I345" i="1"/>
  <c r="I344" i="1"/>
  <c r="I343" i="1"/>
  <c r="I341" i="1"/>
  <c r="I340" i="1"/>
  <c r="I338" i="1"/>
  <c r="I337" i="1"/>
  <c r="I336" i="1"/>
  <c r="I335" i="1"/>
  <c r="I332" i="1"/>
  <c r="I330" i="1"/>
  <c r="I329" i="1"/>
  <c r="I327" i="1"/>
  <c r="I326" i="1"/>
  <c r="I325" i="1"/>
  <c r="I324" i="1"/>
  <c r="I323" i="1"/>
  <c r="I322" i="1"/>
  <c r="I320" i="1"/>
  <c r="I319" i="1"/>
  <c r="I316" i="1"/>
  <c r="I314" i="1"/>
  <c r="I313" i="1"/>
  <c r="H352" i="1"/>
  <c r="H347" i="1"/>
  <c r="H342" i="1"/>
  <c r="H339" i="1"/>
  <c r="H334" i="1"/>
  <c r="H315" i="1"/>
  <c r="H312" i="1"/>
  <c r="F352" i="1"/>
  <c r="F347" i="1"/>
  <c r="F342" i="1"/>
  <c r="F339" i="1"/>
  <c r="F334" i="1"/>
  <c r="F321" i="1"/>
  <c r="F315" i="1"/>
  <c r="F312" i="1"/>
  <c r="I391" i="1" l="1"/>
  <c r="J391" i="1"/>
  <c r="F370" i="1"/>
  <c r="F34" i="1"/>
  <c r="H370" i="1"/>
  <c r="H34" i="1"/>
  <c r="G422" i="1"/>
  <c r="H422" i="1" s="1"/>
  <c r="H415" i="1"/>
  <c r="I328" i="1"/>
  <c r="J315" i="1"/>
  <c r="I334" i="1"/>
  <c r="I339" i="1"/>
  <c r="I347" i="1"/>
  <c r="I315" i="1"/>
  <c r="J367" i="1"/>
  <c r="I352" i="1"/>
  <c r="F358" i="1"/>
  <c r="I342" i="1"/>
  <c r="J347" i="1"/>
  <c r="I321" i="1"/>
  <c r="I367" i="1"/>
  <c r="I312" i="1"/>
  <c r="J317" i="1"/>
  <c r="J339" i="1"/>
  <c r="J328" i="1"/>
  <c r="H358" i="1"/>
  <c r="J352" i="1"/>
  <c r="J342" i="1"/>
  <c r="J334" i="1"/>
  <c r="J321" i="1"/>
  <c r="I317" i="1"/>
  <c r="J312" i="1"/>
  <c r="I370" i="1" l="1"/>
  <c r="J370" i="1"/>
  <c r="I358" i="1"/>
  <c r="J358" i="1"/>
  <c r="J299" i="1" l="1"/>
  <c r="I299" i="1"/>
  <c r="J298" i="1"/>
  <c r="I298" i="1"/>
  <c r="J297" i="1"/>
  <c r="I297" i="1"/>
  <c r="J287" i="1"/>
  <c r="J285" i="1"/>
  <c r="J281" i="1"/>
  <c r="I287" i="1"/>
  <c r="I285" i="1"/>
  <c r="I281" i="1"/>
  <c r="I266" i="1"/>
  <c r="I254" i="1"/>
  <c r="I252" i="1"/>
  <c r="J251" i="1"/>
  <c r="F251" i="1"/>
  <c r="I253" i="1"/>
  <c r="I250" i="1"/>
  <c r="I246" i="1"/>
  <c r="I243" i="1"/>
  <c r="I242" i="1"/>
  <c r="I240" i="1"/>
  <c r="I239" i="1"/>
  <c r="I238" i="1"/>
  <c r="I231" i="1"/>
  <c r="H265" i="1"/>
  <c r="J265" i="1" s="1"/>
  <c r="F265" i="1"/>
  <c r="F264" i="1" s="1"/>
  <c r="H249" i="1"/>
  <c r="H236" i="1" s="1"/>
  <c r="F249" i="1"/>
  <c r="F241" i="1"/>
  <c r="J237" i="1"/>
  <c r="F237" i="1"/>
  <c r="H230" i="1"/>
  <c r="H229" i="1" s="1"/>
  <c r="F230" i="1"/>
  <c r="F229" i="1" s="1"/>
  <c r="H140" i="1"/>
  <c r="F140" i="1"/>
  <c r="H138" i="1"/>
  <c r="J138" i="1" s="1"/>
  <c r="F138" i="1"/>
  <c r="H136" i="1"/>
  <c r="F136" i="1"/>
  <c r="J169" i="1"/>
  <c r="F169" i="1"/>
  <c r="J152" i="1"/>
  <c r="I158" i="1"/>
  <c r="I222" i="1"/>
  <c r="I220" i="1"/>
  <c r="I217" i="1"/>
  <c r="I212" i="1"/>
  <c r="I211" i="1"/>
  <c r="I202" i="1"/>
  <c r="I200" i="1"/>
  <c r="I193" i="1"/>
  <c r="I192" i="1"/>
  <c r="I191" i="1"/>
  <c r="I189" i="1"/>
  <c r="I178" i="1"/>
  <c r="I177" i="1"/>
  <c r="I176" i="1"/>
  <c r="I175" i="1"/>
  <c r="I174" i="1"/>
  <c r="I172" i="1"/>
  <c r="I168" i="1"/>
  <c r="I167" i="1"/>
  <c r="I166" i="1"/>
  <c r="I165" i="1"/>
  <c r="I164" i="1"/>
  <c r="I163" i="1"/>
  <c r="I162" i="1"/>
  <c r="I161" i="1"/>
  <c r="I160" i="1"/>
  <c r="I157" i="1"/>
  <c r="I156" i="1"/>
  <c r="I155" i="1"/>
  <c r="I154" i="1"/>
  <c r="I153" i="1"/>
  <c r="I151" i="1"/>
  <c r="I150" i="1"/>
  <c r="I149" i="1"/>
  <c r="I148" i="1"/>
  <c r="I141" i="1"/>
  <c r="I139" i="1"/>
  <c r="I137" i="1"/>
  <c r="J221" i="1"/>
  <c r="F221" i="1"/>
  <c r="J219" i="1"/>
  <c r="F219" i="1"/>
  <c r="J216" i="1"/>
  <c r="J210" i="1"/>
  <c r="F210" i="1"/>
  <c r="F209" i="1" s="1"/>
  <c r="H201" i="1"/>
  <c r="F201" i="1"/>
  <c r="H199" i="1"/>
  <c r="F199" i="1"/>
  <c r="F190" i="1"/>
  <c r="H188" i="1"/>
  <c r="F188" i="1"/>
  <c r="F171" i="1"/>
  <c r="F159" i="1"/>
  <c r="F147" i="1"/>
  <c r="H114" i="1"/>
  <c r="H113" i="1" s="1"/>
  <c r="F114" i="1"/>
  <c r="F113" i="1" s="1"/>
  <c r="H109" i="1"/>
  <c r="J109" i="1" s="1"/>
  <c r="F109" i="1"/>
  <c r="F108" i="1" s="1"/>
  <c r="H103" i="1"/>
  <c r="F103" i="1"/>
  <c r="H101" i="1"/>
  <c r="F101" i="1"/>
  <c r="H95" i="1"/>
  <c r="F95" i="1"/>
  <c r="H92" i="1"/>
  <c r="F92" i="1"/>
  <c r="H89" i="1"/>
  <c r="F89" i="1"/>
  <c r="H81" i="1"/>
  <c r="F81" i="1"/>
  <c r="H79" i="1"/>
  <c r="F79" i="1"/>
  <c r="H70" i="1"/>
  <c r="F70" i="1"/>
  <c r="H67" i="1"/>
  <c r="F67" i="1"/>
  <c r="H62" i="1"/>
  <c r="F62" i="1"/>
  <c r="H59" i="1"/>
  <c r="F59" i="1"/>
  <c r="H53" i="1"/>
  <c r="F53" i="1"/>
  <c r="H198" i="1" l="1"/>
  <c r="J188" i="1"/>
  <c r="H187" i="1"/>
  <c r="H135" i="1"/>
  <c r="F284" i="1"/>
  <c r="F52" i="1"/>
  <c r="I101" i="1"/>
  <c r="F236" i="1"/>
  <c r="F228" i="1" s="1"/>
  <c r="J249" i="1"/>
  <c r="J87" i="1"/>
  <c r="I87" i="1"/>
  <c r="H286" i="1"/>
  <c r="F135" i="1"/>
  <c r="I249" i="1"/>
  <c r="I241" i="1"/>
  <c r="H264" i="1"/>
  <c r="I264" i="1" s="1"/>
  <c r="J230" i="1"/>
  <c r="I265" i="1"/>
  <c r="J229" i="1"/>
  <c r="I169" i="1"/>
  <c r="J241" i="1"/>
  <c r="I140" i="1"/>
  <c r="I237" i="1"/>
  <c r="I229" i="1"/>
  <c r="I230" i="1"/>
  <c r="J140" i="1"/>
  <c r="I138" i="1"/>
  <c r="I73" i="1"/>
  <c r="F198" i="1"/>
  <c r="I147" i="1"/>
  <c r="I201" i="1"/>
  <c r="F187" i="1"/>
  <c r="F146" i="1"/>
  <c r="I190" i="1"/>
  <c r="I210" i="1"/>
  <c r="I219" i="1"/>
  <c r="H209" i="1"/>
  <c r="I216" i="1"/>
  <c r="J136" i="1"/>
  <c r="I171" i="1"/>
  <c r="I199" i="1"/>
  <c r="I159" i="1"/>
  <c r="J147" i="1"/>
  <c r="I152" i="1"/>
  <c r="I221" i="1"/>
  <c r="J159" i="1"/>
  <c r="J171" i="1"/>
  <c r="J190" i="1"/>
  <c r="F215" i="1"/>
  <c r="J199" i="1"/>
  <c r="I188" i="1"/>
  <c r="J201" i="1"/>
  <c r="H100" i="1"/>
  <c r="I136" i="1"/>
  <c r="J114" i="1"/>
  <c r="I114" i="1"/>
  <c r="H108" i="1"/>
  <c r="F100" i="1"/>
  <c r="F282" i="1" s="1"/>
  <c r="I109" i="1"/>
  <c r="I103" i="1"/>
  <c r="I95" i="1"/>
  <c r="I81" i="1"/>
  <c r="F88" i="1"/>
  <c r="F283" i="1" s="1"/>
  <c r="I92" i="1"/>
  <c r="H88" i="1"/>
  <c r="I89" i="1"/>
  <c r="F78" i="1"/>
  <c r="H78" i="1"/>
  <c r="F66" i="1"/>
  <c r="H66" i="1"/>
  <c r="H76" i="1" s="1"/>
  <c r="I79" i="1"/>
  <c r="I70" i="1"/>
  <c r="H52" i="1"/>
  <c r="I67" i="1"/>
  <c r="I62" i="1"/>
  <c r="I59" i="1"/>
  <c r="I53" i="1"/>
  <c r="F134" i="1" l="1"/>
  <c r="F18" i="1" s="1"/>
  <c r="H99" i="1"/>
  <c r="H283" i="1" s="1"/>
  <c r="H134" i="1"/>
  <c r="H228" i="1"/>
  <c r="H19" i="1" s="1"/>
  <c r="F288" i="1"/>
  <c r="J106" i="1"/>
  <c r="I106" i="1"/>
  <c r="I255" i="1"/>
  <c r="J255" i="1" s="1"/>
  <c r="I203" i="1"/>
  <c r="J203" i="1" s="1"/>
  <c r="I223" i="1"/>
  <c r="J223" i="1" s="1"/>
  <c r="J187" i="1"/>
  <c r="I194" i="1"/>
  <c r="J194" i="1" s="1"/>
  <c r="J236" i="1"/>
  <c r="J146" i="1"/>
  <c r="J209" i="1"/>
  <c r="I213" i="1"/>
  <c r="J213" i="1" s="1"/>
  <c r="I76" i="1"/>
  <c r="H284" i="1"/>
  <c r="I286" i="1"/>
  <c r="J286" i="1"/>
  <c r="J247" i="1"/>
  <c r="I247" i="1"/>
  <c r="J135" i="1"/>
  <c r="J76" i="1"/>
  <c r="J107" i="1"/>
  <c r="I107" i="1"/>
  <c r="J264" i="1"/>
  <c r="I236" i="1"/>
  <c r="I135" i="1"/>
  <c r="F19" i="1"/>
  <c r="I187" i="1"/>
  <c r="I146" i="1"/>
  <c r="I209" i="1"/>
  <c r="J198" i="1"/>
  <c r="I198" i="1"/>
  <c r="J215" i="1"/>
  <c r="I215" i="1"/>
  <c r="H273" i="1" l="1"/>
  <c r="I99" i="1"/>
  <c r="J99" i="1"/>
  <c r="I283" i="1"/>
  <c r="J283" i="1"/>
  <c r="H303" i="1"/>
  <c r="I282" i="1"/>
  <c r="J282" i="1"/>
  <c r="I134" i="1"/>
  <c r="H288" i="1"/>
  <c r="I288" i="1" s="1"/>
  <c r="J284" i="1"/>
  <c r="I284" i="1"/>
  <c r="I179" i="1"/>
  <c r="J179" i="1" s="1"/>
  <c r="J228" i="1"/>
  <c r="I228" i="1"/>
  <c r="J134" i="1"/>
  <c r="H18" i="1"/>
  <c r="F273" i="1"/>
  <c r="J288" i="1" l="1"/>
  <c r="J296" i="1"/>
  <c r="I296" i="1"/>
  <c r="I273" i="1"/>
  <c r="J273" i="1"/>
  <c r="J303" i="1" l="1"/>
  <c r="I303" i="1"/>
  <c r="I71" i="1"/>
  <c r="I115" i="1"/>
  <c r="I105" i="1"/>
  <c r="I110" i="1"/>
  <c r="I104" i="1"/>
  <c r="I97" i="1"/>
  <c r="I96" i="1"/>
  <c r="I94" i="1"/>
  <c r="I93" i="1"/>
  <c r="I91" i="1"/>
  <c r="I90" i="1"/>
  <c r="I85" i="1"/>
  <c r="I83" i="1"/>
  <c r="I82" i="1"/>
  <c r="I80" i="1"/>
  <c r="I75" i="1"/>
  <c r="I72" i="1"/>
  <c r="I69" i="1"/>
  <c r="I68" i="1"/>
  <c r="I64" i="1"/>
  <c r="I63" i="1"/>
  <c r="I61" i="1"/>
  <c r="I60" i="1"/>
  <c r="I58" i="1"/>
  <c r="I57" i="1"/>
  <c r="I56" i="1"/>
  <c r="I55" i="1"/>
  <c r="I54" i="1"/>
  <c r="J108" i="1"/>
  <c r="I108" i="1" l="1"/>
  <c r="F112" i="1"/>
  <c r="F15" i="1" s="1"/>
  <c r="F51" i="1"/>
  <c r="F14" i="1" s="1"/>
  <c r="H36" i="1"/>
  <c r="F36" i="1"/>
  <c r="H20" i="1"/>
  <c r="F20" i="1"/>
  <c r="F16" i="1" l="1"/>
  <c r="F22" i="1" s="1"/>
  <c r="F38" i="1" s="1"/>
  <c r="I100" i="1"/>
  <c r="J100" i="1"/>
  <c r="I88" i="1"/>
  <c r="J88" i="1"/>
  <c r="F117" i="1"/>
  <c r="J52" i="1"/>
  <c r="I52" i="1"/>
  <c r="J66" i="1"/>
  <c r="I66" i="1"/>
  <c r="I78" i="1"/>
  <c r="J78" i="1"/>
  <c r="J113" i="1"/>
  <c r="I113" i="1"/>
  <c r="H51" i="1"/>
  <c r="H112" i="1"/>
  <c r="H15" i="1" s="1"/>
  <c r="H14" i="1" l="1"/>
  <c r="H16" i="1" s="1"/>
  <c r="H22" i="1" s="1"/>
  <c r="H38" i="1" s="1"/>
  <c r="H117" i="1"/>
  <c r="I112" i="1"/>
  <c r="J112" i="1"/>
  <c r="I51" i="1"/>
  <c r="J51" i="1"/>
  <c r="J117" i="1" l="1"/>
  <c r="I117" i="1"/>
  <c r="G794" i="1"/>
  <c r="H796" i="1"/>
  <c r="H794" i="1" l="1"/>
  <c r="G780" i="1"/>
  <c r="G752" i="1" s="1"/>
  <c r="H780" i="1" l="1"/>
  <c r="H752" i="1"/>
  <c r="G454" i="1"/>
  <c r="G508" i="1"/>
  <c r="G1155" i="1" s="1"/>
  <c r="H1155" i="1" s="1"/>
  <c r="H508" i="1" l="1"/>
  <c r="H454" i="1"/>
  <c r="G451" i="1"/>
  <c r="H451" i="1" l="1"/>
  <c r="G468" i="1"/>
  <c r="H468" i="1" s="1"/>
</calcChain>
</file>

<file path=xl/sharedStrings.xml><?xml version="1.0" encoding="utf-8"?>
<sst xmlns="http://schemas.openxmlformats.org/spreadsheetml/2006/main" count="1770" uniqueCount="709">
  <si>
    <t>1. OPĆI DIO</t>
  </si>
  <si>
    <t xml:space="preserve">A. RAČUN PRIHODA I RASHODA    </t>
  </si>
  <si>
    <t>Prihodi poslovanja</t>
  </si>
  <si>
    <t>Prihodi od prodaje nefinancijske imovine</t>
  </si>
  <si>
    <t>Ukupni prihodi</t>
  </si>
  <si>
    <t>Rashodi poslovanja</t>
  </si>
  <si>
    <t>Rashodi za nabavu nefinancijske imovine</t>
  </si>
  <si>
    <t>Ukupno rashodi</t>
  </si>
  <si>
    <t>RAZLIKA VIŠAK/MANJAK</t>
  </si>
  <si>
    <t>RASPOLOŽIVA SREDSTVA IZ PRETHODNIH GODINA</t>
  </si>
  <si>
    <t>Ukupan donos viška/manjka iz prethodnih godina</t>
  </si>
  <si>
    <t>Dio koji će se rasporediti/pokriti u razdoblju</t>
  </si>
  <si>
    <t>B. RAČUN FINANCIRANJA</t>
  </si>
  <si>
    <t>Primici od financijske imovine i zaduživanja</t>
  </si>
  <si>
    <t>Izdaci za financijsku imovinu i otplate zajmova</t>
  </si>
  <si>
    <t>Neto financiranje</t>
  </si>
  <si>
    <t>Višak/manjak+neto financiranje+raspoloživa sredstva iz prethodnih godina</t>
  </si>
  <si>
    <t>PRIHODI PO EKONOMSKOJ KLASIFIKACIJI</t>
  </si>
  <si>
    <t>Brojčana oznaka</t>
  </si>
  <si>
    <t>Naziv računa</t>
  </si>
  <si>
    <t>Prihodi od poreza</t>
  </si>
  <si>
    <t>Porez na dohodak od nesamostalnog rada</t>
  </si>
  <si>
    <t>Porez na dohodak od samostalnih djelatnosti</t>
  </si>
  <si>
    <t>Porez na dohodak od imovine i imovinskih prava</t>
  </si>
  <si>
    <t>Porez na dohodak od kapitala</t>
  </si>
  <si>
    <t>Porez na dohodak po godišnjoj prijavi</t>
  </si>
  <si>
    <t>Stalni porezi na nepokretnu imovinu</t>
  </si>
  <si>
    <t>Povremeni porezi na imovinu</t>
  </si>
  <si>
    <t>Porez na promet</t>
  </si>
  <si>
    <t>Porez na korištenje dobara ili izvođenje aktivnosti</t>
  </si>
  <si>
    <t>Pomoći iz inozemstva ili subjakata unutar općeg proračuna</t>
  </si>
  <si>
    <t>Tekuće pomoći iz drugih proračuna</t>
  </si>
  <si>
    <t>Kapitalne pomoći iz drugih proračuna</t>
  </si>
  <si>
    <t>Tekuće pomoći izvanproračunskih korisnika</t>
  </si>
  <si>
    <t>Kapitalne pomoći od izvanproračunskih korisnika</t>
  </si>
  <si>
    <t>Kapitalne pomoći temeljem prijenosa EU sredstava</t>
  </si>
  <si>
    <t>Prihodi od imovine</t>
  </si>
  <si>
    <t>Kamate na oročena sredstva i depozite po viđenju</t>
  </si>
  <si>
    <t>Naknada za koncesije i uporabu pomorskog dobra</t>
  </si>
  <si>
    <t>Prihodi od zakupa i iznajmljivanja imovine</t>
  </si>
  <si>
    <t>Naknada za korištenje nefinancijske imovine</t>
  </si>
  <si>
    <t>Ostali prihodi od nefinancijske imovine</t>
  </si>
  <si>
    <t>Prihodi od upravnih i administratvinih pristojbi, pristojbi po posebnim propisima i naknada</t>
  </si>
  <si>
    <t>Ostale upravne pristojbe i naknade</t>
  </si>
  <si>
    <t>Ostale pristojbe i naknade</t>
  </si>
  <si>
    <t>Prihodi vodnog gospodarstva</t>
  </si>
  <si>
    <t>Ostali nespomenuti prihodi</t>
  </si>
  <si>
    <t>Komunalni doprinosi</t>
  </si>
  <si>
    <t>Komunalne naknade</t>
  </si>
  <si>
    <t>Prihodi od prodaje proizvoda i robe te pruženih usluga i prihodi od donacija</t>
  </si>
  <si>
    <t>Prihodi od pruženih usluga</t>
  </si>
  <si>
    <t>Tekuće donacije</t>
  </si>
  <si>
    <t>Kapitalne donacije</t>
  </si>
  <si>
    <t>Prihodi od prodaje neproizvedene dugotrajne imovine</t>
  </si>
  <si>
    <t>Zemljište</t>
  </si>
  <si>
    <t>Kazne, upravne mjere i ostali prihodi</t>
  </si>
  <si>
    <t>UKUPNO PRIHODI</t>
  </si>
  <si>
    <t>Indeks 6/3*100</t>
  </si>
  <si>
    <t>Indeks 6/5*100</t>
  </si>
  <si>
    <t>RASHODI PO EKONOMSKOJ KLASIFIKACIJI</t>
  </si>
  <si>
    <t>Porez i prirez na dohodak</t>
  </si>
  <si>
    <t>Porezi na imovinu</t>
  </si>
  <si>
    <t>Porezi na robu i usluge</t>
  </si>
  <si>
    <t>Pomoći proračunu iz drugih proračuna</t>
  </si>
  <si>
    <t>Pomoći od izvanproračunskih korisnika</t>
  </si>
  <si>
    <t>Pomoći temeljem prijenosa EU sredstava</t>
  </si>
  <si>
    <t>Prihodi od financijske imovine</t>
  </si>
  <si>
    <t>Prihodi od nefinancijske imovine</t>
  </si>
  <si>
    <t>Upravne i administrativne pristojbe</t>
  </si>
  <si>
    <t>Prihodi po posebnim propisima</t>
  </si>
  <si>
    <t>Komunalni doprinosi i naknade</t>
  </si>
  <si>
    <t>Prihodi od prodaje proizvoda i robe te pruženih usluga</t>
  </si>
  <si>
    <t>Donacije od pravnih i fizičkih osoba izvan općeg proračuna</t>
  </si>
  <si>
    <t>Prihodi od prodaje materijalne imovine - prirodnih bogatstava</t>
  </si>
  <si>
    <t>Plaće (Bruto)</t>
  </si>
  <si>
    <t>Plaće za redovni rad</t>
  </si>
  <si>
    <t>Ostali rashodi za zaposlene</t>
  </si>
  <si>
    <t>Doprinosi za obvezno zdravstveno osiguranje</t>
  </si>
  <si>
    <t>Rashodi za zaposlene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</si>
  <si>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</si>
  <si>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</si>
  <si>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</si>
  <si>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</si>
  <si>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</si>
  <si>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</si>
  <si>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</si>
  <si>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</si>
  <si>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</si>
  <si>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djelovi za tekuće i investicijsko održavanje</t>
  </si>
  <si>
    <t>Materijal i sirovine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</si>
  <si>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</si>
  <si>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</si>
  <si>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</si>
  <si>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</si>
  <si>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</si>
  <si>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</si>
  <si>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</si>
  <si>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</si>
  <si>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</si>
  <si>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</si>
  <si>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</si>
  <si>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</si>
  <si>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 povjerenstva i slično</t>
  </si>
  <si>
    <t>Reprezentacija</t>
  </si>
  <si>
    <t>Članarine i norme</t>
  </si>
  <si>
    <t>Pristojbe i naknade</t>
  </si>
  <si>
    <t>Troškovi sudskih postupaka</t>
  </si>
  <si>
    <t>Financijski rashodi</t>
  </si>
  <si>
    <t>Kamate za primljene kredite i zajmove</t>
  </si>
  <si>
    <t>Kamate za primljene kredite i zajmove od kreditnih i ostalih financijskih institucija izvan javnog sektora</t>
  </si>
  <si>
    <t>Ostali financijski rashodi</t>
  </si>
  <si>
    <t>Bankarske usluge i usluge platnog prometa</t>
  </si>
  <si>
    <t>Zatezne kamate</t>
  </si>
  <si>
    <t>Ostali nespomenuti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</si>
  <si>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</si>
  <si>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</si>
  <si>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</si>
  <si>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>Subvencije poljoprivrednicima i obrtnicima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</si>
  <si>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</si>
  <si>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</si>
  <si>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</si>
  <si>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</si>
  <si>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 xml:space="preserve">Ostali rashodi  </t>
  </si>
  <si>
    <t>Tekuće donacije u novcu</t>
  </si>
  <si>
    <t>Kapitalne donacije neprofitnim organizacijama</t>
  </si>
  <si>
    <t>Kapitalne pomoći</t>
  </si>
  <si>
    <t>Kapitalne pomoći kreditnim i ostalim financijskim institucijama te trgovačkim društvima u javnom sektoru</t>
  </si>
  <si>
    <t>Službena, radna i zaštitna odjeća i obuća</t>
  </si>
  <si>
    <t>Naknade troškova osobama izvan radnog odnosa</t>
  </si>
  <si>
    <t>Premije osiguranja</t>
  </si>
  <si>
    <t>Doprinosi na plaće</t>
  </si>
  <si>
    <t>Rashodi za nabavu neproizvedene dugotrajne imovine</t>
  </si>
  <si>
    <t>Materijalna imovina - prirodna bogatstva</t>
  </si>
  <si>
    <t>Rashodi za nabavu proizvedene dugotrajne imovine</t>
  </si>
  <si>
    <t>Građevinski objekti</t>
  </si>
  <si>
    <t>Poslovni objekti</t>
  </si>
  <si>
    <t>Ceste, željeznice i ostali prometni objekti</t>
  </si>
  <si>
    <t>Ostali građevinski objekti</t>
  </si>
  <si>
    <t>Postrojenja i oprema</t>
  </si>
  <si>
    <t>Uredska oprema i namještaj</t>
  </si>
  <si>
    <t>Komunikacijska operma</t>
  </si>
  <si>
    <t>Uređaji, strojevi i opema za ostale namjene</t>
  </si>
  <si>
    <t>Knjige, umjetnička djela i ostale izložbene vrijednosti</t>
  </si>
  <si>
    <t xml:space="preserve">Knjige  </t>
  </si>
  <si>
    <t>Ostala nematerijalna imovina</t>
  </si>
  <si>
    <t>Umjetnička, literarna i znanstvena djela</t>
  </si>
  <si>
    <t>Rashodi za dodatna ulaganja na nefinancijskoj imovini</t>
  </si>
  <si>
    <t>Dodatna ulaganja na građevinskim objektima</t>
  </si>
  <si>
    <t>Ulaganja u računalne programe</t>
  </si>
  <si>
    <t>Ostala nematerijalna proizvedena imovina</t>
  </si>
  <si>
    <t>UKUPNO RASHODI</t>
  </si>
  <si>
    <t>PRIHODI PREMA IZVORIMA FINANCIRANJA</t>
  </si>
  <si>
    <t>Naziv izvora financiranja</t>
  </si>
  <si>
    <t>Opći prihodi i primici</t>
  </si>
  <si>
    <t>Vlastiti prihodi</t>
  </si>
  <si>
    <t>Prihodi za posebne namjene</t>
  </si>
  <si>
    <t>Donacije</t>
  </si>
  <si>
    <t>UKUPNO</t>
  </si>
  <si>
    <t>RASHODI PREMA IZVORIMA FINANCIRANJA</t>
  </si>
  <si>
    <t>RASHODI PREMA FUNKCIJSKOJ KLASIFIKACIJI</t>
  </si>
  <si>
    <t xml:space="preserve">Naziv </t>
  </si>
  <si>
    <t>01</t>
  </si>
  <si>
    <t>Opće javne usluge</t>
  </si>
  <si>
    <t>011</t>
  </si>
  <si>
    <t>Izvršna i zakonodavna tijela, financijski i fiskalni poslovi, vanjski poslovi</t>
  </si>
  <si>
    <t>013</t>
  </si>
  <si>
    <t>Opće usluge</t>
  </si>
  <si>
    <t>02</t>
  </si>
  <si>
    <t>Obrana</t>
  </si>
  <si>
    <t>021</t>
  </si>
  <si>
    <t>Vojna obrana</t>
  </si>
  <si>
    <t>03</t>
  </si>
  <si>
    <t>Javni red i sigurnost</t>
  </si>
  <si>
    <t>032</t>
  </si>
  <si>
    <t>Usluge protupožarne zaštite</t>
  </si>
  <si>
    <t>036</t>
  </si>
  <si>
    <t>Rashodi za javni red i sigurnost koji nisu drugdje svrstani</t>
  </si>
  <si>
    <t>04</t>
  </si>
  <si>
    <t>Ekonomski poslovi</t>
  </si>
  <si>
    <t>041</t>
  </si>
  <si>
    <t>Opći ekonomski, trgovački i poslovi vezani uz rad</t>
  </si>
  <si>
    <t>042</t>
  </si>
  <si>
    <t>Poljoprivreda, šumarstvo, ribarstvo i lov</t>
  </si>
  <si>
    <t>043</t>
  </si>
  <si>
    <t>Gorivo i energija</t>
  </si>
  <si>
    <t>045</t>
  </si>
  <si>
    <t>Promet</t>
  </si>
  <si>
    <t>046</t>
  </si>
  <si>
    <t>Komunikacije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</si>
  <si>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</si>
  <si>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</si>
  <si>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</si>
  <si>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</si>
  <si>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</si>
  <si>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</si>
  <si>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</si>
  <si>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</si>
  <si>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054</t>
  </si>
  <si>
    <t>Zaštita bioraznolikosti i krajolika</t>
  </si>
  <si>
    <t>06</t>
  </si>
  <si>
    <t>Usluge unapređenja stanovanja i zajednice</t>
  </si>
  <si>
    <t>062</t>
  </si>
  <si>
    <t>Razvoj zajednice</t>
  </si>
  <si>
    <t>063</t>
  </si>
  <si>
    <t>Opskrba vodom</t>
  </si>
  <si>
    <t>064</t>
  </si>
  <si>
    <t>Ulična rasvjeta</t>
  </si>
  <si>
    <t>066</t>
  </si>
  <si>
    <t>07</t>
  </si>
  <si>
    <t>Zdravstvo</t>
  </si>
  <si>
    <t>072</t>
  </si>
  <si>
    <t>Službe za vanjske pacijente</t>
  </si>
  <si>
    <t>074</t>
  </si>
  <si>
    <t>Službe javnog zdravstva</t>
  </si>
  <si>
    <t>08</t>
  </si>
  <si>
    <t>Rekreacija, kultura i religija</t>
  </si>
  <si>
    <t>081</t>
  </si>
  <si>
    <t>Službe rekreacije i sporta</t>
  </si>
  <si>
    <t>082</t>
  </si>
  <si>
    <t>Službe kulture</t>
  </si>
  <si>
    <t>083</t>
  </si>
  <si>
    <t>Službe emitiranja i izdavanja</t>
  </si>
  <si>
    <t>084</t>
  </si>
  <si>
    <t>Religijske i druge službe zajednice</t>
  </si>
  <si>
    <t>09</t>
  </si>
  <si>
    <t>Obrazovanje</t>
  </si>
  <si>
    <t>091</t>
  </si>
  <si>
    <t>Predškolsko i osnovno obrazovanje</t>
  </si>
  <si>
    <t>092</t>
  </si>
  <si>
    <t>Srednjoškolsko obrazovanje</t>
  </si>
  <si>
    <t>094</t>
  </si>
  <si>
    <t>Visoka naobrazba</t>
  </si>
  <si>
    <t>095</t>
  </si>
  <si>
    <t>Obrazovanje koje se ne može definirati po stupnju</t>
  </si>
  <si>
    <t>10</t>
  </si>
  <si>
    <t>Socijalna zaštita</t>
  </si>
  <si>
    <t>101</t>
  </si>
  <si>
    <t>Bolest i invaliditet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</si>
  <si>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</si>
  <si>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</si>
  <si>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</si>
  <si>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</si>
  <si>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</si>
  <si>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</si>
  <si>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</si>
  <si>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drugdje svrstane</t>
  </si>
  <si>
    <t>Rash.vez za stan. i kom. pog. koji nisu. drug. svrst.</t>
  </si>
  <si>
    <t>Primljeni kratkoročni zajmovi</t>
  </si>
  <si>
    <t>RAČUN FINANCIRANJA PREMA EKONOMSKOJ KLASIFIKACIJI - PRIMICI</t>
  </si>
  <si>
    <t>RAČUN FINANCIRANJA PREMA EKONOMSKOJ KLASIFIKACIJI - IZDACI</t>
  </si>
  <si>
    <t>Otplata glavnice primljenih kredita i zajmova od kreditnih i ostalih financijskih institucija izvan javnog sektora</t>
  </si>
  <si>
    <t>RAČUN FINANCIRANJA - ANALITIČKI PRIKAZ</t>
  </si>
  <si>
    <t>Indeks     4/3*100</t>
  </si>
  <si>
    <t>Izdaci za financijsku imovinu i otpate zajmova</t>
  </si>
  <si>
    <t>Izdaci za otplatu glavnice primljenih kredita i zajmova</t>
  </si>
  <si>
    <t>Otplata glavnice primljenih kredita od tuzemnih kreditnih institucija izvan javnog sektora</t>
  </si>
  <si>
    <t>Otplata glavnice primljenih kredita od tuzemnih kreditnih institucija izvan javnog sektora - dugoročnih</t>
  </si>
  <si>
    <t>Otplata glavnice primljenih zajmova od ostalih tuzemnih finanicjskih institucija izvan javnog sektora</t>
  </si>
  <si>
    <t>Otplata glavnice primljenih zajmova od ostalih tuzemnih financijskih institucija izvan javnog sektora - kratkoročnih</t>
  </si>
  <si>
    <t>UKUPNO IZDACI</t>
  </si>
  <si>
    <t>UKUPNO PRIMICI</t>
  </si>
  <si>
    <t>Primici od zaduživanja</t>
  </si>
  <si>
    <t>Primljeni krediti i zajmovi od kreditnih i ostalih financijskih institucija izvan javnog sektora</t>
  </si>
  <si>
    <t>Primljeni zajmovi od ostalih tuzemnih institucija izvan javnog sektora</t>
  </si>
  <si>
    <t>Primljeni zajmovi od ostalih tuzemnih institucija izvan javnog sektora - kratkoročni</t>
  </si>
  <si>
    <t>2. POSEBNI DIO</t>
  </si>
  <si>
    <t>POSEBNI DIO - PREMA ORGANIZACIJSKOJ KLASIFIKACIJI</t>
  </si>
  <si>
    <t>OPĆINSKO VIJEĆE</t>
  </si>
  <si>
    <t>JEDINSTVENI UPRAVNI ODJEL</t>
  </si>
  <si>
    <t>KNJIŽNICA</t>
  </si>
  <si>
    <t>001</t>
  </si>
  <si>
    <t>00101</t>
  </si>
  <si>
    <t>Općinsko vijeće</t>
  </si>
  <si>
    <t>002</t>
  </si>
  <si>
    <t>00201</t>
  </si>
  <si>
    <t>Poslovanje Jedinstvenog upravnog odjela</t>
  </si>
  <si>
    <t>00202</t>
  </si>
  <si>
    <t>Komunalna infrastruktura</t>
  </si>
  <si>
    <t>00203</t>
  </si>
  <si>
    <t>Prostorno uređenje i zaštita okoliša</t>
  </si>
  <si>
    <t>00204</t>
  </si>
  <si>
    <t>Zaštita i spašavanje</t>
  </si>
  <si>
    <t>00205</t>
  </si>
  <si>
    <t>Školstvo, zdravstvo i socijalna skrb</t>
  </si>
  <si>
    <t>00206</t>
  </si>
  <si>
    <t>Kultura, sport i religija</t>
  </si>
  <si>
    <t>00207</t>
  </si>
  <si>
    <t>Poljoprivreda</t>
  </si>
  <si>
    <t>00208</t>
  </si>
  <si>
    <t>Subvencije i pomoći trgovačkim društvima i unutar općeg proračuna</t>
  </si>
  <si>
    <t>003</t>
  </si>
  <si>
    <t>PREDŠKOLSKI ODGOJ</t>
  </si>
  <si>
    <t>00301</t>
  </si>
  <si>
    <t>Dječji vrtić "Orkulice" Sali</t>
  </si>
  <si>
    <t>00302</t>
  </si>
  <si>
    <t>Dječji vrtić "Latica" Zadar</t>
  </si>
  <si>
    <t>004</t>
  </si>
  <si>
    <t>00401</t>
  </si>
  <si>
    <t>Hrvatska knjižnica i čitaonica Sali</t>
  </si>
  <si>
    <t>00402</t>
  </si>
  <si>
    <t>Gradska knjižnica</t>
  </si>
  <si>
    <t>005</t>
  </si>
  <si>
    <t>MJESNA SAOUPRAVA</t>
  </si>
  <si>
    <t>00501</t>
  </si>
  <si>
    <t>Mjesni odbori</t>
  </si>
  <si>
    <t>Ukupno izvršenje po organizacijskoj klasifikaciji</t>
  </si>
  <si>
    <t>POSEBNI DIO PREMA PROGRAMSKOJ KLASIFIKACIJI</t>
  </si>
  <si>
    <t>Naziv</t>
  </si>
  <si>
    <t>Redovna djelatnost Općinskog vijeća</t>
  </si>
  <si>
    <t>Razdjel 001</t>
  </si>
  <si>
    <t>Glava 00101</t>
  </si>
  <si>
    <t>Program 1000</t>
  </si>
  <si>
    <t>Aktivnost 100010</t>
  </si>
  <si>
    <t>Financiranje rada Općinskog vijeća</t>
  </si>
  <si>
    <t>Aktivnost 100030</t>
  </si>
  <si>
    <t>Financiranje političkih stranaka i članova izabranih sa liste grupe birača</t>
  </si>
  <si>
    <t>3223</t>
  </si>
  <si>
    <t>3291</t>
  </si>
  <si>
    <t>3811</t>
  </si>
  <si>
    <t>Naknade za rad predstavničkih i izvršnih tijela, povjerenstava i slično</t>
  </si>
  <si>
    <t>Razdjel 002</t>
  </si>
  <si>
    <t>Glava 00201</t>
  </si>
  <si>
    <t>Program 2000</t>
  </si>
  <si>
    <t>Redovna djelatnost Jedinstvenog upravnog odjela</t>
  </si>
  <si>
    <t>Aktivnost 200010</t>
  </si>
  <si>
    <t>3111</t>
  </si>
  <si>
    <t>Plaće za redovan rad</t>
  </si>
  <si>
    <t>3121</t>
  </si>
  <si>
    <t>3132</t>
  </si>
  <si>
    <t>3211</t>
  </si>
  <si>
    <t>3212</t>
  </si>
  <si>
    <t>Naknada za prijevoz, za rad na terenu i odvojeni život</t>
  </si>
  <si>
    <t>3213</t>
  </si>
  <si>
    <t>3214</t>
  </si>
  <si>
    <t>3236</t>
  </si>
  <si>
    <t>Aktivnost 200020</t>
  </si>
  <si>
    <t>3221</t>
  </si>
  <si>
    <t>Aktivnost200030</t>
  </si>
  <si>
    <t>3231</t>
  </si>
  <si>
    <t>Usluge, telefona, pošte i prijevoza</t>
  </si>
  <si>
    <t>3232</t>
  </si>
  <si>
    <t>3233</t>
  </si>
  <si>
    <t>3235</t>
  </si>
  <si>
    <t>3237</t>
  </si>
  <si>
    <t>3238</t>
  </si>
  <si>
    <t>3239</t>
  </si>
  <si>
    <t>3299</t>
  </si>
  <si>
    <t>Aktivnost 200040</t>
  </si>
  <si>
    <t>3293</t>
  </si>
  <si>
    <t>3294</t>
  </si>
  <si>
    <t>3295</t>
  </si>
  <si>
    <t>3423</t>
  </si>
  <si>
    <t>3431</t>
  </si>
  <si>
    <t>3433</t>
  </si>
  <si>
    <t>3434</t>
  </si>
  <si>
    <t>Tekući projekt 200010</t>
  </si>
  <si>
    <t>Nabava nefinancijske imovine za rad</t>
  </si>
  <si>
    <t>4222</t>
  </si>
  <si>
    <t>Komunikacijska oprema</t>
  </si>
  <si>
    <t>4262</t>
  </si>
  <si>
    <t>Program 3000</t>
  </si>
  <si>
    <t>Razvoj civilnog društva</t>
  </si>
  <si>
    <t>Aktivnost 300010</t>
  </si>
  <si>
    <t>Tekuće donacije udrugama i neprofitnim organizacijama</t>
  </si>
  <si>
    <t>tekuće donacije u novcu</t>
  </si>
  <si>
    <t>Glava 00202</t>
  </si>
  <si>
    <t>Program 4000</t>
  </si>
  <si>
    <t>Javna rasvjeta</t>
  </si>
  <si>
    <t>Aktivnost 400010</t>
  </si>
  <si>
    <t>Potrošnja i održavanje javne rasvjete</t>
  </si>
  <si>
    <t>3224</t>
  </si>
  <si>
    <t>Kapitalni projekt 400020</t>
  </si>
  <si>
    <t>Izgradnja javne rasvjete</t>
  </si>
  <si>
    <t>4214</t>
  </si>
  <si>
    <t>Ostali građevinski bojekti</t>
  </si>
  <si>
    <t>Program 4100</t>
  </si>
  <si>
    <t>Nerazvrstane ceste i putovi</t>
  </si>
  <si>
    <t>Aktivnost 410010</t>
  </si>
  <si>
    <t>Održavanje nerazvrstanih cesta i putova</t>
  </si>
  <si>
    <t>Kapitalni projekt 410010</t>
  </si>
  <si>
    <t>Izgradnja i sanacija nerazvrstanih cesta i putova</t>
  </si>
  <si>
    <t>Program 4200</t>
  </si>
  <si>
    <t>Aktivnost 420010</t>
  </si>
  <si>
    <t>3234</t>
  </si>
  <si>
    <t>Kapitalni projekt 420010</t>
  </si>
  <si>
    <t>4111</t>
  </si>
  <si>
    <t>Aktivnost 420020</t>
  </si>
  <si>
    <t>Program 4300</t>
  </si>
  <si>
    <t>Aktivnost 430010</t>
  </si>
  <si>
    <t>Program 4400</t>
  </si>
  <si>
    <t>Aktivnost 440010</t>
  </si>
  <si>
    <t>Odvoz i zbrinjavanje otpada</t>
  </si>
  <si>
    <t>3512</t>
  </si>
  <si>
    <t>4227</t>
  </si>
  <si>
    <t>Uređaji, strojevi i oprema za ostale namjene</t>
  </si>
  <si>
    <t>Program 4500</t>
  </si>
  <si>
    <t>Uređenje, luka pristaništa i plaža</t>
  </si>
  <si>
    <t>Kapitalni projekt 450010</t>
  </si>
  <si>
    <t>Luka Sali</t>
  </si>
  <si>
    <t>Kamate za primljene kredite i zajmove od kreditnih institucija izvan javnog sektora</t>
  </si>
  <si>
    <t>5443</t>
  </si>
  <si>
    <t>Tekući projekt 450010</t>
  </si>
  <si>
    <t>Program 4600</t>
  </si>
  <si>
    <t>Kapitalni projekt 460010</t>
  </si>
  <si>
    <t>Vodovod i odvodnja</t>
  </si>
  <si>
    <t>Glava 00203</t>
  </si>
  <si>
    <t>Program 5000</t>
  </si>
  <si>
    <t>Prostorno -planska dokumentacija</t>
  </si>
  <si>
    <t>Kapitalni projekt 500010</t>
  </si>
  <si>
    <t>Prostorni plan uređenja Općine Sali</t>
  </si>
  <si>
    <t>4263</t>
  </si>
  <si>
    <t>Program 5100</t>
  </si>
  <si>
    <t>Katastar nekretnina</t>
  </si>
  <si>
    <t>Aktivnost 510010</t>
  </si>
  <si>
    <t>Izrada katastra nekretnina</t>
  </si>
  <si>
    <t>Program 5300</t>
  </si>
  <si>
    <t>Glava 00204</t>
  </si>
  <si>
    <t>Program 6000</t>
  </si>
  <si>
    <t>Protupožarna zaštita</t>
  </si>
  <si>
    <t>Aktivnost 600010</t>
  </si>
  <si>
    <t>4511</t>
  </si>
  <si>
    <t>Program 6100</t>
  </si>
  <si>
    <t>Civilna zaštita</t>
  </si>
  <si>
    <t>Aktivnost 610010</t>
  </si>
  <si>
    <t>Glava 00205</t>
  </si>
  <si>
    <t>Program 7000</t>
  </si>
  <si>
    <t>Javne potrebe u obrazovanju</t>
  </si>
  <si>
    <t>Aktivnost 700010</t>
  </si>
  <si>
    <t>Stipendije i školarine</t>
  </si>
  <si>
    <t>3721</t>
  </si>
  <si>
    <t>Aktivnost 700020</t>
  </si>
  <si>
    <t>3722</t>
  </si>
  <si>
    <t>Program 7100</t>
  </si>
  <si>
    <t>Javne potrebe u zdravstvu</t>
  </si>
  <si>
    <t>Tekući projekt 710010</t>
  </si>
  <si>
    <t>Ljekarna Sali</t>
  </si>
  <si>
    <t>Program 7200</t>
  </si>
  <si>
    <t>Socijalna skrb</t>
  </si>
  <si>
    <t>Aktivnost 720010</t>
  </si>
  <si>
    <t>Pomoć i njega u kući</t>
  </si>
  <si>
    <t>Aktivnost 720020</t>
  </si>
  <si>
    <t>Sufinanciranje troškova stanovanja</t>
  </si>
  <si>
    <t>Aktivnost 720030</t>
  </si>
  <si>
    <t>Naknade za djecu</t>
  </si>
  <si>
    <t>Aktivnost 720040</t>
  </si>
  <si>
    <t>Ostale pomoći</t>
  </si>
  <si>
    <t>Glava 00206</t>
  </si>
  <si>
    <t>Kultura, sport, religija</t>
  </si>
  <si>
    <t>Program 8000</t>
  </si>
  <si>
    <t>Javne potrebe u kulturi</t>
  </si>
  <si>
    <t>Aktivnost 800010</t>
  </si>
  <si>
    <t>Financiranje kulturnih događanja</t>
  </si>
  <si>
    <t>Aktivnost 800020</t>
  </si>
  <si>
    <t>Očuvanje kulturne baštine</t>
  </si>
  <si>
    <t>Aktivnost 800030</t>
  </si>
  <si>
    <t>Pomoć za tiskanje knjiga</t>
  </si>
  <si>
    <t>Program 8100</t>
  </si>
  <si>
    <t>Javne potrebe u sportu</t>
  </si>
  <si>
    <t>Financiranje potreba u sportu</t>
  </si>
  <si>
    <t>Program 8200</t>
  </si>
  <si>
    <t>Vjerske zajednice</t>
  </si>
  <si>
    <t>Aktivnost 820010</t>
  </si>
  <si>
    <t>Tekuće doncije u novcu</t>
  </si>
  <si>
    <t>Glava 00207</t>
  </si>
  <si>
    <t>Program 9000</t>
  </si>
  <si>
    <t>Subvencije u poljoprivredi</t>
  </si>
  <si>
    <t>Aktivnost 900010</t>
  </si>
  <si>
    <t>Subvencije poljoprivrednicima</t>
  </si>
  <si>
    <t>Program 9100</t>
  </si>
  <si>
    <t>Razvoj poljoprivrede</t>
  </si>
  <si>
    <t>Program 9200</t>
  </si>
  <si>
    <t>Zaštita životinja</t>
  </si>
  <si>
    <t>Aktivnost 920010</t>
  </si>
  <si>
    <t>Glava 00208</t>
  </si>
  <si>
    <t>Program 4800</t>
  </si>
  <si>
    <t>Subvencije i pomoći za rad trgovačkim društvima u javnom sektoru</t>
  </si>
  <si>
    <t>Aktivnost 480010</t>
  </si>
  <si>
    <t>Subvencija za rad poštanskih ureda</t>
  </si>
  <si>
    <t>Razdjel 003</t>
  </si>
  <si>
    <t>Glava 00301</t>
  </si>
  <si>
    <t>Program 7300</t>
  </si>
  <si>
    <t>Financiranje rada DV Orkulice Sali</t>
  </si>
  <si>
    <t>Aktivnost 730010</t>
  </si>
  <si>
    <t>Doprinosi za obvezno zdrastveno osiguranje</t>
  </si>
  <si>
    <t>Aktivnost 730020</t>
  </si>
  <si>
    <t>Rashodi za troškove redovnog poslovanja</t>
  </si>
  <si>
    <t>Tekući projekt 730010</t>
  </si>
  <si>
    <t>Održavanje prostora</t>
  </si>
  <si>
    <t>Tekući projekt 730020</t>
  </si>
  <si>
    <t>Nabava opreme</t>
  </si>
  <si>
    <t>Program 7400</t>
  </si>
  <si>
    <t>Financiranje programa za djecu i mlade</t>
  </si>
  <si>
    <t>Aktivnost 740020</t>
  </si>
  <si>
    <t>Program 7500</t>
  </si>
  <si>
    <t>Izgradnja objekta dječjeg vrtića</t>
  </si>
  <si>
    <t>Kapitalni projekt 750010</t>
  </si>
  <si>
    <t>Izgradnja vrtića</t>
  </si>
  <si>
    <t>Glava 00302</t>
  </si>
  <si>
    <t>Dječji vrtić "Latica"</t>
  </si>
  <si>
    <t>Program 7600</t>
  </si>
  <si>
    <t>Sufinanciranje rada vrtića</t>
  </si>
  <si>
    <t>Aktivnost 760010</t>
  </si>
  <si>
    <t>Razdjel 004</t>
  </si>
  <si>
    <t>Glava 00401</t>
  </si>
  <si>
    <t>Program 8300</t>
  </si>
  <si>
    <t>Redovna djelatnost knjižnice</t>
  </si>
  <si>
    <t>Aktivnost 830010</t>
  </si>
  <si>
    <t>Aktivnost 830020</t>
  </si>
  <si>
    <t>Tekući projekt 830010</t>
  </si>
  <si>
    <t xml:space="preserve">Knjige </t>
  </si>
  <si>
    <t>Glava 00402</t>
  </si>
  <si>
    <t>Program 8400</t>
  </si>
  <si>
    <t>Bibliobus</t>
  </si>
  <si>
    <t>Aktivnost 840010</t>
  </si>
  <si>
    <t>Sufinanciranje bibliobusa</t>
  </si>
  <si>
    <t>Razdjel 005</t>
  </si>
  <si>
    <t>MJESNA SAMOUPRAVA</t>
  </si>
  <si>
    <t>Glava 00501</t>
  </si>
  <si>
    <t>Rad mjesnih odbora</t>
  </si>
  <si>
    <t>Program 1001</t>
  </si>
  <si>
    <t>Aktivnost 100110</t>
  </si>
  <si>
    <t>Financiranje troškova mjesnih odbora</t>
  </si>
  <si>
    <t>Ostali rashodi</t>
  </si>
  <si>
    <t>Uredski namještaj i oprema</t>
  </si>
  <si>
    <t>Vlasitit prihodi</t>
  </si>
  <si>
    <t>Vlasiti prihodi</t>
  </si>
  <si>
    <t>Kazne i upravne mjere</t>
  </si>
  <si>
    <t>Ostale kazne</t>
  </si>
  <si>
    <t>Izvor 11</t>
  </si>
  <si>
    <t>Izvor 52</t>
  </si>
  <si>
    <t>Ostale pomoći i darovnice</t>
  </si>
  <si>
    <t>Izvor 55</t>
  </si>
  <si>
    <t>Refundacije iz pomoći EU</t>
  </si>
  <si>
    <t>Izvor 43</t>
  </si>
  <si>
    <t>Ostali prihodi za posebne namjene</t>
  </si>
  <si>
    <t>Izvor 31</t>
  </si>
  <si>
    <t>Izvor 61</t>
  </si>
  <si>
    <t xml:space="preserve">Donacije  </t>
  </si>
  <si>
    <t>Izvor 71</t>
  </si>
  <si>
    <t>Prihodi od prodaje ili zamjene nefinancijske imovine</t>
  </si>
  <si>
    <t xml:space="preserve">Izvor 71 </t>
  </si>
  <si>
    <t>Prihodi od prodaje ili zemjene nefinancijske imovine</t>
  </si>
  <si>
    <t>Prijevozna sredstva</t>
  </si>
  <si>
    <t>Prijevozna sredstva u cestovnom prometu</t>
  </si>
  <si>
    <t>031</t>
  </si>
  <si>
    <t>Usluge policije</t>
  </si>
  <si>
    <t>056</t>
  </si>
  <si>
    <t>Poslovi i usluge zaštite okoliša koji nisu drugdje svrstani</t>
  </si>
  <si>
    <t>Izvor 81</t>
  </si>
  <si>
    <t>Namjenski primici od zaduživanja</t>
  </si>
  <si>
    <t>Aktivnost 200050</t>
  </si>
  <si>
    <t>Proračunska zaliha</t>
  </si>
  <si>
    <t>Tekući projekt 200020</t>
  </si>
  <si>
    <t>4213</t>
  </si>
  <si>
    <t>Javne i zelene površine</t>
  </si>
  <si>
    <t>Održavanje javnih i zelenih površina</t>
  </si>
  <si>
    <t>Javna parkirališta</t>
  </si>
  <si>
    <t>Usluge tekućeg i investicijskog održavanja građevinskih objektata</t>
  </si>
  <si>
    <t>Rashodi za nabavu proizvedne dugotrajne imovine</t>
  </si>
  <si>
    <t>Dječja igrališta</t>
  </si>
  <si>
    <t>Nabava radnog materijala za učenike O.Š. Petar Lorini Sali</t>
  </si>
  <si>
    <t>Izvor  31</t>
  </si>
  <si>
    <t>Ostaliu prihodi za posebne namjene</t>
  </si>
  <si>
    <t>3227</t>
  </si>
  <si>
    <t>3225</t>
  </si>
  <si>
    <t xml:space="preserve">Sitni inventar </t>
  </si>
  <si>
    <t>3292</t>
  </si>
  <si>
    <t>4221</t>
  </si>
  <si>
    <t>4223</t>
  </si>
  <si>
    <t>Oprema za grijanje, ventilaciju i hlađenje</t>
  </si>
  <si>
    <t>Intelektualne usluge</t>
  </si>
  <si>
    <t>Sitni inventar</t>
  </si>
  <si>
    <t>Usluge tekućeg i investicjskog održavanja</t>
  </si>
  <si>
    <t>Ostale nespomenute usluge</t>
  </si>
  <si>
    <t>Službena radna i zaštitna odjeća i obuća</t>
  </si>
  <si>
    <t>Tekući projekt 710020</t>
  </si>
  <si>
    <t>Pomoći za zdravstvo</t>
  </si>
  <si>
    <t>Aktivnost 480020</t>
  </si>
  <si>
    <t>Oprema za grijanje, hlađenje i ventilaciju</t>
  </si>
  <si>
    <t>Prihod od prodaje ili zamjene nefinanc.imovine</t>
  </si>
  <si>
    <t>Prihodi od prodaje ili zamj.nefinanc.imovine</t>
  </si>
  <si>
    <t>32</t>
  </si>
  <si>
    <t>Aktivnost 100020</t>
  </si>
  <si>
    <t>Izrada razvojnih planova</t>
  </si>
  <si>
    <t>38</t>
  </si>
  <si>
    <t>31</t>
  </si>
  <si>
    <t>3222</t>
  </si>
  <si>
    <t>34</t>
  </si>
  <si>
    <t>42</t>
  </si>
  <si>
    <t>45</t>
  </si>
  <si>
    <t>Sitan inventar i auto gume</t>
  </si>
  <si>
    <t>Usluge tekućeg i investicijskog poslovanja</t>
  </si>
  <si>
    <t xml:space="preserve">Refundacije iz pomoći EU </t>
  </si>
  <si>
    <t>41</t>
  </si>
  <si>
    <t>Groblja</t>
  </si>
  <si>
    <t>Izgradnja i održavanje groblja</t>
  </si>
  <si>
    <t>Kapitalni projekt 430010</t>
  </si>
  <si>
    <t>Mrtvačnica</t>
  </si>
  <si>
    <t>35</t>
  </si>
  <si>
    <t>3861</t>
  </si>
  <si>
    <t>Kapitalne pomoći trgovačkim društvima u javnom sektoru</t>
  </si>
  <si>
    <t>54</t>
  </si>
  <si>
    <t>Uređenje riva i obale</t>
  </si>
  <si>
    <t>Tekući projekt 450020</t>
  </si>
  <si>
    <t>Turistička infrastruktura</t>
  </si>
  <si>
    <t>Prihod od prodaje ili zamjene nefinancijske imovine</t>
  </si>
  <si>
    <t>Rashodi za tekuće i investicijsko održavanje</t>
  </si>
  <si>
    <t>Kapitalne pomoći trgovačkim društvima u javnom sektrou</t>
  </si>
  <si>
    <t>Kapitalni projekt 500020</t>
  </si>
  <si>
    <t>Urbanistički plan uređenja poduzetničke zone Brbinj (dio)</t>
  </si>
  <si>
    <t>Program 5200</t>
  </si>
  <si>
    <t>Aktivnost 520010</t>
  </si>
  <si>
    <t>Energetska obnova javnih zgrada</t>
  </si>
  <si>
    <t>Aktivnost 520020</t>
  </si>
  <si>
    <t>Energetska tranzicija</t>
  </si>
  <si>
    <t>Aktivnost 520030</t>
  </si>
  <si>
    <t>Digitalizacija</t>
  </si>
  <si>
    <t>Aktivnost 530010</t>
  </si>
  <si>
    <t>Digitalna infrastruktura</t>
  </si>
  <si>
    <t>3821</t>
  </si>
  <si>
    <t>Kapitalni projekt 600010</t>
  </si>
  <si>
    <t>37</t>
  </si>
  <si>
    <t>Aktivnost 700030</t>
  </si>
  <si>
    <t>Unapređenje školstva</t>
  </si>
  <si>
    <t>Kapitalni projekt 800010</t>
  </si>
  <si>
    <t>Zavičajni muzej Dugi otok</t>
  </si>
  <si>
    <t>Kapitalni projekt 810010</t>
  </si>
  <si>
    <t>Izgradnja sportske dvorane</t>
  </si>
  <si>
    <t>Pomoći za crkvu</t>
  </si>
  <si>
    <t>Aktivnost 910010</t>
  </si>
  <si>
    <t>Komasacija</t>
  </si>
  <si>
    <t>Kapitalni projekt 920010</t>
  </si>
  <si>
    <t>Izgradnja i opremanje skloništa za životinje</t>
  </si>
  <si>
    <t>Ostali nespomenuti građevinski objekti</t>
  </si>
  <si>
    <t>Program 4900</t>
  </si>
  <si>
    <t>Poduzetnički inkubator</t>
  </si>
  <si>
    <t>Kapitalni projekt 490010</t>
  </si>
  <si>
    <t xml:space="preserve">Materijal i djelovi za tekuće i investicijsko održavanje </t>
  </si>
  <si>
    <t>Kapitalni projekt 830010</t>
  </si>
  <si>
    <t>Proširenje i opremanje knjižnice u Salima</t>
  </si>
  <si>
    <t>053</t>
  </si>
  <si>
    <t>Smanjenje zagađivanja</t>
  </si>
  <si>
    <t>4212</t>
  </si>
  <si>
    <t>Predsjednica Općinskog vijeća</t>
  </si>
  <si>
    <t>Ivana Kirinić Frka</t>
  </si>
  <si>
    <t>3241</t>
  </si>
  <si>
    <t>Tekuće donacije u naravi</t>
  </si>
  <si>
    <t>Pomoći unutar općeg proračuna</t>
  </si>
  <si>
    <t>Pomoći proračunskim korisnicima drugih proračuna</t>
  </si>
  <si>
    <t>Kapitalne pomoći proračunskim korisnicima drugih proračuna</t>
  </si>
  <si>
    <t>Održavanje i uređenje općinskih zgrada i prostora</t>
  </si>
  <si>
    <t>Program 4700</t>
  </si>
  <si>
    <t>Zračni promet</t>
  </si>
  <si>
    <t>Kapitalni projekt 470010</t>
  </si>
  <si>
    <t>Izgradnja aerodroma</t>
  </si>
  <si>
    <t>Rashodi za nabavu proizvedene dugotrajne imovine imovine</t>
  </si>
  <si>
    <t>Protupožarni putovi</t>
  </si>
  <si>
    <t>Subvencije i pomoći u svrhu prijevoza putnika</t>
  </si>
  <si>
    <t>Program 4901</t>
  </si>
  <si>
    <t>Aktivnost 49010</t>
  </si>
  <si>
    <t>Pomoći dane u inozemstvo i unutar općeg proračuna</t>
  </si>
  <si>
    <t>3296</t>
  </si>
  <si>
    <t>36</t>
  </si>
  <si>
    <t>3662</t>
  </si>
  <si>
    <t>3812</t>
  </si>
  <si>
    <t>Mateijal i sirovine</t>
  </si>
  <si>
    <t>Račun</t>
  </si>
  <si>
    <t>Izvor</t>
  </si>
  <si>
    <t>Ukupno</t>
  </si>
  <si>
    <t>Sveukupno</t>
  </si>
  <si>
    <t>Ukupno po izvorima:</t>
  </si>
  <si>
    <t>višak</t>
  </si>
  <si>
    <t>POLUGODIŠNJI  IZVJEŠTAJ O IZVRŠENJU PRORAČUNA OPĆINE SALI ZA 2025. GODINU</t>
  </si>
  <si>
    <t>Plan 2025.</t>
  </si>
  <si>
    <t>Izvršenje                01-06/2024.</t>
  </si>
  <si>
    <t>Izvršenje                 01-06/2025.</t>
  </si>
  <si>
    <t>Izvršenje               01-06/2025.</t>
  </si>
  <si>
    <t>Izvršenje                 01-06/2024.</t>
  </si>
  <si>
    <t>Izvršenje               01-06/2024.</t>
  </si>
  <si>
    <t>Izvršenje              01-06/2025.</t>
  </si>
  <si>
    <t>Izvršenje       01-06/2024.</t>
  </si>
  <si>
    <t>Izvršenje        01-06/2025.</t>
  </si>
  <si>
    <t>Izvršenje         01-06/2024.</t>
  </si>
  <si>
    <t>Izvršenje         01-06/2025.</t>
  </si>
  <si>
    <t>Izvršenje        01-06/2024.</t>
  </si>
  <si>
    <t>Izvršenje            01-06/2024.</t>
  </si>
  <si>
    <t>Izvršenje            01-06/2025.</t>
  </si>
  <si>
    <t>Izvršenje 01-06/2025.</t>
  </si>
  <si>
    <t>Tekuće pomoći temeljem prijenosa EU sredstava</t>
  </si>
  <si>
    <t>52</t>
  </si>
  <si>
    <t>Višak iz prethodnih godina</t>
  </si>
  <si>
    <t>Višak prihoda iz prethodnih godina</t>
  </si>
  <si>
    <t>Aktivnost 500010</t>
  </si>
  <si>
    <t>Prebacivanje prostorno-planske dokumentacije u planove nove generacije</t>
  </si>
  <si>
    <t>Aktivnost 520040</t>
  </si>
  <si>
    <t>Prilagodba klimatskim promjenama</t>
  </si>
  <si>
    <t>4231</t>
  </si>
  <si>
    <t>4224</t>
  </si>
  <si>
    <t>Medicinska i laboratorijska oprema</t>
  </si>
  <si>
    <t>Tekuće doncije u naravi</t>
  </si>
  <si>
    <t>Od viška:</t>
  </si>
  <si>
    <t>ukupno</t>
  </si>
  <si>
    <t>Ukupno r</t>
  </si>
  <si>
    <t>Višak prethodnih razdoblja</t>
  </si>
  <si>
    <t>Temeljem članka 88. Zakona o proračunu (Narodne novine broj 144/21) te članka 30. Statuta Općine Sali (Službeni glasnik Općine Sali broj 2/2016 - pročišćeni tekst) Općinsko vijeće Općine Sali na 3. sjednici održanoj dana              2. prosinca godine donijelo je</t>
  </si>
  <si>
    <t>Dodatna ulaganja na nefinancijskoj imovini</t>
  </si>
  <si>
    <t>KLASA:  400-01/24-01/02</t>
  </si>
  <si>
    <t>URBROJ: 2198/15-01-25-2</t>
  </si>
  <si>
    <t>Sali, 2. 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</si>
</sst>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Bahnschrift Light SemiCondensed"/>
      <family val="2"/>
      <charset val="238"/>
    </font>
    <font>
      <i/>
      <sz val="8"/>
      <color theme="1"/>
      <name val="Bahnschrift Light SemiCondensed"/>
      <family val="2"/>
      <charset val="238"/>
    </font>
    <font>
      <i/>
      <sz val="8"/>
      <color theme="1"/>
      <name val="Bahnschrift Light Condensed"/>
      <family val="2"/>
      <charset val="238"/>
    </font>
    <font>
      <sz val="8"/>
      <color theme="1"/>
      <name val="Bahnschrift SemiCondensed"/>
      <family val="2"/>
      <charset val="238"/>
    </font>
    <font>
      <sz val="8"/>
      <color theme="1"/>
      <name val="Bahnschrift SemiLight Condensed"/>
      <family val="2"/>
      <charset val="238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Bahnschrift SemiBold Condensed"/>
      <family val="2"/>
      <charset val="238"/>
    </font>
    <font>
      <sz val="8"/>
      <color theme="1"/>
      <name val="Bahnschrift Condensed"/>
      <family val="2"/>
      <charset val="238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0" fontId="4" fillId="0" borderId="1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164" fontId="0" fillId="0" borderId="3" xfId="0" applyNumberFormat="1" applyBorder="1"/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25" xfId="0" applyNumberFormat="1" applyBorder="1"/>
    <xf numFmtId="0" fontId="4" fillId="0" borderId="32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164" fontId="0" fillId="0" borderId="33" xfId="0" applyNumberFormat="1" applyBorder="1"/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3" fillId="0" borderId="33" xfId="0" applyNumberFormat="1" applyFont="1" applyBorder="1" applyAlignment="1">
      <alignment horizontal="right"/>
    </xf>
    <xf numFmtId="164" fontId="3" fillId="0" borderId="33" xfId="0" applyNumberFormat="1" applyFont="1" applyBorder="1"/>
    <xf numFmtId="0" fontId="7" fillId="0" borderId="3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4" fillId="3" borderId="39" xfId="0" applyFont="1" applyFill="1" applyBorder="1" applyAlignment="1">
      <alignment horizontal="center"/>
    </xf>
    <xf numFmtId="164" fontId="4" fillId="3" borderId="33" xfId="0" applyNumberFormat="1" applyFont="1" applyFill="1" applyBorder="1" applyAlignment="1">
      <alignment horizontal="right"/>
    </xf>
    <xf numFmtId="164" fontId="4" fillId="3" borderId="33" xfId="0" applyNumberFormat="1" applyFont="1" applyFill="1" applyBorder="1"/>
    <xf numFmtId="164" fontId="4" fillId="3" borderId="31" xfId="0" applyNumberFormat="1" applyFont="1" applyFill="1" applyBorder="1"/>
    <xf numFmtId="0" fontId="6" fillId="2" borderId="39" xfId="0" applyFont="1" applyFill="1" applyBorder="1" applyAlignment="1">
      <alignment horizontal="center"/>
    </xf>
    <xf numFmtId="164" fontId="6" fillId="2" borderId="33" xfId="0" applyNumberFormat="1" applyFont="1" applyFill="1" applyBorder="1" applyAlignment="1">
      <alignment horizontal="right"/>
    </xf>
    <xf numFmtId="164" fontId="4" fillId="2" borderId="31" xfId="0" applyNumberFormat="1" applyFont="1" applyFill="1" applyBorder="1"/>
    <xf numFmtId="164" fontId="6" fillId="2" borderId="33" xfId="0" applyNumberFormat="1" applyFont="1" applyFill="1" applyBorder="1"/>
    <xf numFmtId="164" fontId="4" fillId="3" borderId="27" xfId="0" applyNumberFormat="1" applyFont="1" applyFill="1" applyBorder="1"/>
    <xf numFmtId="164" fontId="4" fillId="3" borderId="25" xfId="0" applyNumberFormat="1" applyFont="1" applyFill="1" applyBorder="1"/>
    <xf numFmtId="164" fontId="4" fillId="0" borderId="33" xfId="0" applyNumberFormat="1" applyFont="1" applyBorder="1"/>
    <xf numFmtId="164" fontId="4" fillId="0" borderId="31" xfId="0" applyNumberFormat="1" applyFont="1" applyBorder="1"/>
    <xf numFmtId="164" fontId="4" fillId="3" borderId="43" xfId="0" applyNumberFormat="1" applyFont="1" applyFill="1" applyBorder="1"/>
    <xf numFmtId="164" fontId="0" fillId="0" borderId="44" xfId="0" applyNumberFormat="1" applyBorder="1" applyAlignment="1">
      <alignment horizontal="right"/>
    </xf>
    <xf numFmtId="164" fontId="0" fillId="0" borderId="43" xfId="0" applyNumberFormat="1" applyBorder="1"/>
    <xf numFmtId="164" fontId="0" fillId="0" borderId="44" xfId="0" applyNumberFormat="1" applyBorder="1"/>
    <xf numFmtId="0" fontId="3" fillId="0" borderId="0" xfId="0" applyFont="1" applyAlignment="1">
      <alignment horizontal="center"/>
    </xf>
    <xf numFmtId="0" fontId="4" fillId="4" borderId="39" xfId="0" applyFont="1" applyFill="1" applyBorder="1" applyAlignment="1">
      <alignment horizontal="center"/>
    </xf>
    <xf numFmtId="164" fontId="4" fillId="4" borderId="33" xfId="0" applyNumberFormat="1" applyFont="1" applyFill="1" applyBorder="1" applyAlignment="1">
      <alignment horizontal="right"/>
    </xf>
    <xf numFmtId="164" fontId="4" fillId="4" borderId="33" xfId="0" applyNumberFormat="1" applyFont="1" applyFill="1" applyBorder="1"/>
    <xf numFmtId="164" fontId="4" fillId="4" borderId="31" xfId="0" applyNumberFormat="1" applyFont="1" applyFill="1" applyBorder="1"/>
    <xf numFmtId="0" fontId="8" fillId="5" borderId="36" xfId="0" applyFont="1" applyFill="1" applyBorder="1" applyAlignment="1">
      <alignment horizontal="center" wrapText="1"/>
    </xf>
    <xf numFmtId="0" fontId="8" fillId="5" borderId="32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0" fontId="8" fillId="5" borderId="37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center"/>
    </xf>
    <xf numFmtId="164" fontId="6" fillId="3" borderId="33" xfId="0" applyNumberFormat="1" applyFont="1" applyFill="1" applyBorder="1" applyAlignment="1">
      <alignment horizontal="right"/>
    </xf>
    <xf numFmtId="164" fontId="9" fillId="2" borderId="31" xfId="0" applyNumberFormat="1" applyFont="1" applyFill="1" applyBorder="1"/>
    <xf numFmtId="0" fontId="6" fillId="0" borderId="39" xfId="0" applyFont="1" applyBorder="1" applyAlignment="1">
      <alignment horizontal="center"/>
    </xf>
    <xf numFmtId="164" fontId="6" fillId="3" borderId="33" xfId="0" applyNumberFormat="1" applyFont="1" applyFill="1" applyBorder="1"/>
    <xf numFmtId="164" fontId="7" fillId="0" borderId="0" xfId="0" applyNumberFormat="1" applyFont="1"/>
    <xf numFmtId="0" fontId="7" fillId="0" borderId="2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12" fillId="4" borderId="46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164" fontId="11" fillId="3" borderId="46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164" fontId="11" fillId="2" borderId="46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7" fillId="0" borderId="46" xfId="0" applyNumberFormat="1" applyFont="1" applyBorder="1" applyAlignment="1">
      <alignment horizontal="right"/>
    </xf>
    <xf numFmtId="164" fontId="7" fillId="0" borderId="46" xfId="0" applyNumberFormat="1" applyFont="1" applyBorder="1"/>
    <xf numFmtId="0" fontId="3" fillId="0" borderId="0" xfId="0" applyFont="1"/>
    <xf numFmtId="0" fontId="7" fillId="0" borderId="46" xfId="0" applyFont="1" applyBorder="1"/>
    <xf numFmtId="0" fontId="6" fillId="0" borderId="1" xfId="0" applyFont="1" applyBorder="1" applyAlignment="1">
      <alignment horizontal="center"/>
    </xf>
    <xf numFmtId="164" fontId="4" fillId="4" borderId="0" xfId="0" applyNumberFormat="1" applyFont="1" applyFill="1"/>
    <xf numFmtId="164" fontId="3" fillId="0" borderId="46" xfId="0" applyNumberFormat="1" applyFont="1" applyBorder="1"/>
    <xf numFmtId="0" fontId="3" fillId="4" borderId="26" xfId="0" applyFont="1" applyFill="1" applyBorder="1" applyAlignment="1">
      <alignment horizontal="center"/>
    </xf>
    <xf numFmtId="164" fontId="4" fillId="4" borderId="27" xfId="0" applyNumberFormat="1" applyFont="1" applyFill="1" applyBorder="1"/>
    <xf numFmtId="164" fontId="4" fillId="4" borderId="48" xfId="0" applyNumberFormat="1" applyFont="1" applyFill="1" applyBorder="1"/>
    <xf numFmtId="164" fontId="12" fillId="4" borderId="27" xfId="0" applyNumberFormat="1" applyFont="1" applyFill="1" applyBorder="1" applyAlignment="1">
      <alignment horizontal="right"/>
    </xf>
    <xf numFmtId="164" fontId="12" fillId="4" borderId="30" xfId="0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3" fillId="0" borderId="0" xfId="0" applyFont="1" applyAlignment="1">
      <alignment wrapText="1"/>
    </xf>
    <xf numFmtId="164" fontId="3" fillId="0" borderId="31" xfId="0" applyNumberFormat="1" applyFont="1" applyBorder="1"/>
    <xf numFmtId="4" fontId="3" fillId="0" borderId="0" xfId="0" applyNumberFormat="1" applyFont="1"/>
    <xf numFmtId="0" fontId="4" fillId="2" borderId="22" xfId="0" applyFont="1" applyFill="1" applyBorder="1" applyAlignment="1">
      <alignment horizontal="center"/>
    </xf>
    <xf numFmtId="164" fontId="4" fillId="2" borderId="25" xfId="0" applyNumberFormat="1" applyFont="1" applyFill="1" applyBorder="1"/>
    <xf numFmtId="164" fontId="4" fillId="2" borderId="23" xfId="0" applyNumberFormat="1" applyFont="1" applyFill="1" applyBorder="1"/>
    <xf numFmtId="164" fontId="17" fillId="0" borderId="33" xfId="0" applyNumberFormat="1" applyFont="1" applyBorder="1"/>
    <xf numFmtId="164" fontId="3" fillId="2" borderId="48" xfId="0" applyNumberFormat="1" applyFont="1" applyFill="1" applyBorder="1"/>
    <xf numFmtId="164" fontId="3" fillId="2" borderId="49" xfId="0" applyNumberFormat="1" applyFont="1" applyFill="1" applyBorder="1"/>
    <xf numFmtId="164" fontId="17" fillId="0" borderId="13" xfId="0" applyNumberFormat="1" applyFont="1" applyBorder="1"/>
    <xf numFmtId="164" fontId="3" fillId="0" borderId="50" xfId="0" applyNumberFormat="1" applyFont="1" applyBorder="1"/>
    <xf numFmtId="164" fontId="7" fillId="0" borderId="33" xfId="0" applyNumberFormat="1" applyFont="1" applyBorder="1"/>
    <xf numFmtId="49" fontId="3" fillId="2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right"/>
    </xf>
    <xf numFmtId="164" fontId="3" fillId="2" borderId="33" xfId="0" applyNumberFormat="1" applyFont="1" applyFill="1" applyBorder="1" applyAlignment="1">
      <alignment horizontal="right"/>
    </xf>
    <xf numFmtId="164" fontId="7" fillId="0" borderId="31" xfId="0" applyNumberFormat="1" applyFont="1" applyBorder="1"/>
    <xf numFmtId="164" fontId="7" fillId="2" borderId="33" xfId="0" applyNumberFormat="1" applyFont="1" applyFill="1" applyBorder="1"/>
    <xf numFmtId="164" fontId="7" fillId="2" borderId="31" xfId="0" applyNumberFormat="1" applyFont="1" applyFill="1" applyBorder="1"/>
    <xf numFmtId="0" fontId="3" fillId="4" borderId="52" xfId="0" applyFont="1" applyFill="1" applyBorder="1" applyAlignment="1">
      <alignment horizontal="center" vertical="center"/>
    </xf>
    <xf numFmtId="164" fontId="3" fillId="4" borderId="25" xfId="0" applyNumberFormat="1" applyFont="1" applyFill="1" applyBorder="1" applyAlignment="1">
      <alignment horizontal="right"/>
    </xf>
    <xf numFmtId="164" fontId="7" fillId="4" borderId="25" xfId="0" applyNumberFormat="1" applyFont="1" applyFill="1" applyBorder="1"/>
    <xf numFmtId="164" fontId="7" fillId="4" borderId="53" xfId="0" applyNumberFormat="1" applyFont="1" applyFill="1" applyBorder="1"/>
    <xf numFmtId="164" fontId="13" fillId="0" borderId="33" xfId="0" applyNumberFormat="1" applyFont="1" applyBorder="1"/>
    <xf numFmtId="0" fontId="1" fillId="0" borderId="0" xfId="0" applyFont="1" applyAlignment="1">
      <alignment horizontal="center"/>
    </xf>
    <xf numFmtId="0" fontId="3" fillId="0" borderId="54" xfId="0" applyFont="1" applyBorder="1" applyAlignment="1">
      <alignment horizontal="center"/>
    </xf>
    <xf numFmtId="0" fontId="3" fillId="3" borderId="52" xfId="0" applyFont="1" applyFill="1" applyBorder="1"/>
    <xf numFmtId="0" fontId="3" fillId="2" borderId="54" xfId="0" applyFont="1" applyFill="1" applyBorder="1" applyAlignment="1">
      <alignment horizontal="center"/>
    </xf>
    <xf numFmtId="164" fontId="3" fillId="2" borderId="12" xfId="0" applyNumberFormat="1" applyFont="1" applyFill="1" applyBorder="1"/>
    <xf numFmtId="164" fontId="0" fillId="0" borderId="0" xfId="0" applyNumberFormat="1"/>
    <xf numFmtId="0" fontId="3" fillId="2" borderId="39" xfId="0" applyFont="1" applyFill="1" applyBorder="1" applyAlignment="1">
      <alignment horizontal="center" vertical="center"/>
    </xf>
    <xf numFmtId="164" fontId="4" fillId="3" borderId="53" xfId="0" applyNumberFormat="1" applyFont="1" applyFill="1" applyBorder="1"/>
    <xf numFmtId="164" fontId="12" fillId="3" borderId="25" xfId="0" applyNumberFormat="1" applyFont="1" applyFill="1" applyBorder="1"/>
    <xf numFmtId="164" fontId="12" fillId="3" borderId="53" xfId="0" applyNumberFormat="1" applyFont="1" applyFill="1" applyBorder="1"/>
    <xf numFmtId="0" fontId="3" fillId="0" borderId="33" xfId="0" applyFont="1" applyBorder="1" applyAlignment="1">
      <alignment horizontal="center"/>
    </xf>
    <xf numFmtId="164" fontId="4" fillId="5" borderId="33" xfId="0" applyNumberFormat="1" applyFont="1" applyFill="1" applyBorder="1"/>
    <xf numFmtId="164" fontId="3" fillId="4" borderId="33" xfId="0" applyNumberFormat="1" applyFont="1" applyFill="1" applyBorder="1"/>
    <xf numFmtId="164" fontId="3" fillId="3" borderId="33" xfId="0" applyNumberFormat="1" applyFont="1" applyFill="1" applyBorder="1"/>
    <xf numFmtId="164" fontId="3" fillId="2" borderId="33" xfId="0" applyNumberFormat="1" applyFont="1" applyFill="1" applyBorder="1"/>
    <xf numFmtId="0" fontId="18" fillId="6" borderId="36" xfId="0" applyFont="1" applyFill="1" applyBorder="1" applyAlignment="1">
      <alignment horizontal="center" wrapText="1"/>
    </xf>
    <xf numFmtId="0" fontId="18" fillId="6" borderId="11" xfId="0" applyFont="1" applyFill="1" applyBorder="1" applyAlignment="1">
      <alignment horizontal="center" wrapText="1"/>
    </xf>
    <xf numFmtId="0" fontId="18" fillId="6" borderId="14" xfId="0" applyFont="1" applyFill="1" applyBorder="1" applyAlignment="1">
      <alignment horizontal="center" wrapText="1"/>
    </xf>
    <xf numFmtId="0" fontId="3" fillId="0" borderId="46" xfId="0" applyFont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164" fontId="3" fillId="4" borderId="46" xfId="0" applyNumberFormat="1" applyFont="1" applyFill="1" applyBorder="1"/>
    <xf numFmtId="0" fontId="3" fillId="3" borderId="39" xfId="0" applyFont="1" applyFill="1" applyBorder="1" applyAlignment="1">
      <alignment horizontal="center"/>
    </xf>
    <xf numFmtId="164" fontId="3" fillId="3" borderId="46" xfId="0" applyNumberFormat="1" applyFont="1" applyFill="1" applyBorder="1"/>
    <xf numFmtId="0" fontId="3" fillId="2" borderId="39" xfId="0" applyFont="1" applyFill="1" applyBorder="1" applyAlignment="1">
      <alignment horizontal="center"/>
    </xf>
    <xf numFmtId="164" fontId="3" fillId="2" borderId="46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18" fillId="6" borderId="25" xfId="0" applyNumberFormat="1" applyFont="1" applyFill="1" applyBorder="1"/>
    <xf numFmtId="164" fontId="18" fillId="6" borderId="43" xfId="0" applyNumberFormat="1" applyFont="1" applyFill="1" applyBorder="1"/>
    <xf numFmtId="164" fontId="18" fillId="6" borderId="3" xfId="0" applyNumberFormat="1" applyFont="1" applyFill="1" applyBorder="1"/>
    <xf numFmtId="0" fontId="21" fillId="5" borderId="11" xfId="0" applyFont="1" applyFill="1" applyBorder="1" applyAlignment="1">
      <alignment horizontal="center" wrapText="1"/>
    </xf>
    <xf numFmtId="164" fontId="3" fillId="5" borderId="46" xfId="0" applyNumberFormat="1" applyFont="1" applyFill="1" applyBorder="1"/>
    <xf numFmtId="164" fontId="18" fillId="6" borderId="44" xfId="0" applyNumberFormat="1" applyFont="1" applyFill="1" applyBorder="1"/>
    <xf numFmtId="49" fontId="3" fillId="0" borderId="0" xfId="0" applyNumberFormat="1" applyFont="1" applyAlignment="1">
      <alignment horizontal="center"/>
    </xf>
    <xf numFmtId="164" fontId="3" fillId="3" borderId="33" xfId="0" applyNumberFormat="1" applyFont="1" applyFill="1" applyBorder="1" applyAlignment="1">
      <alignment horizontal="right"/>
    </xf>
    <xf numFmtId="0" fontId="21" fillId="5" borderId="2" xfId="0" applyFont="1" applyFill="1" applyBorder="1" applyAlignment="1">
      <alignment horizontal="center" wrapText="1"/>
    </xf>
    <xf numFmtId="0" fontId="21" fillId="5" borderId="14" xfId="0" applyFont="1" applyFill="1" applyBorder="1" applyAlignment="1">
      <alignment horizontal="center" wrapText="1"/>
    </xf>
    <xf numFmtId="49" fontId="3" fillId="3" borderId="39" xfId="0" applyNumberFormat="1" applyFont="1" applyFill="1" applyBorder="1" applyAlignment="1">
      <alignment horizontal="center"/>
    </xf>
    <xf numFmtId="164" fontId="3" fillId="3" borderId="46" xfId="0" applyNumberFormat="1" applyFont="1" applyFill="1" applyBorder="1" applyAlignment="1">
      <alignment horizontal="right"/>
    </xf>
    <xf numFmtId="49" fontId="3" fillId="0" borderId="39" xfId="0" applyNumberFormat="1" applyFont="1" applyBorder="1" applyAlignment="1">
      <alignment horizontal="center"/>
    </xf>
    <xf numFmtId="164" fontId="3" fillId="0" borderId="46" xfId="0" applyNumberFormat="1" applyFont="1" applyBorder="1" applyAlignment="1">
      <alignment horizontal="right"/>
    </xf>
    <xf numFmtId="0" fontId="21" fillId="5" borderId="56" xfId="0" applyFont="1" applyFill="1" applyBorder="1" applyAlignment="1">
      <alignment horizontal="center" wrapText="1"/>
    </xf>
    <xf numFmtId="0" fontId="3" fillId="0" borderId="3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right"/>
    </xf>
    <xf numFmtId="164" fontId="4" fillId="5" borderId="43" xfId="0" applyNumberFormat="1" applyFont="1" applyFill="1" applyBorder="1" applyAlignment="1">
      <alignment horizontal="right"/>
    </xf>
    <xf numFmtId="164" fontId="3" fillId="7" borderId="33" xfId="0" applyNumberFormat="1" applyFont="1" applyFill="1" applyBorder="1"/>
    <xf numFmtId="0" fontId="0" fillId="0" borderId="40" xfId="0" applyBorder="1"/>
    <xf numFmtId="164" fontId="3" fillId="7" borderId="40" xfId="0" applyNumberFormat="1" applyFont="1" applyFill="1" applyBorder="1"/>
    <xf numFmtId="0" fontId="7" fillId="0" borderId="0" xfId="0" applyFont="1" applyAlignment="1">
      <alignment horizontal="center" wrapText="1"/>
    </xf>
    <xf numFmtId="164" fontId="3" fillId="7" borderId="33" xfId="0" applyNumberFormat="1" applyFont="1" applyFill="1" applyBorder="1" applyAlignment="1">
      <alignment horizontal="right"/>
    </xf>
    <xf numFmtId="0" fontId="7" fillId="0" borderId="58" xfId="0" applyFont="1" applyBorder="1" applyAlignment="1">
      <alignment horizontal="center" wrapText="1"/>
    </xf>
    <xf numFmtId="164" fontId="20" fillId="0" borderId="59" xfId="0" applyNumberFormat="1" applyFont="1" applyBorder="1"/>
    <xf numFmtId="164" fontId="20" fillId="0" borderId="57" xfId="0" applyNumberFormat="1" applyFont="1" applyBorder="1"/>
    <xf numFmtId="164" fontId="4" fillId="0" borderId="57" xfId="0" applyNumberFormat="1" applyFont="1" applyBorder="1"/>
    <xf numFmtId="49" fontId="12" fillId="5" borderId="39" xfId="0" applyNumberFormat="1" applyFont="1" applyFill="1" applyBorder="1" applyAlignment="1">
      <alignment horizontal="center" wrapText="1"/>
    </xf>
    <xf numFmtId="164" fontId="4" fillId="5" borderId="0" xfId="0" applyNumberFormat="1" applyFont="1" applyFill="1"/>
    <xf numFmtId="164" fontId="4" fillId="5" borderId="46" xfId="0" applyNumberFormat="1" applyFont="1" applyFill="1" applyBorder="1"/>
    <xf numFmtId="49" fontId="12" fillId="4" borderId="39" xfId="0" applyNumberFormat="1" applyFont="1" applyFill="1" applyBorder="1" applyAlignment="1">
      <alignment horizontal="center" wrapText="1"/>
    </xf>
    <xf numFmtId="164" fontId="4" fillId="4" borderId="46" xfId="0" applyNumberFormat="1" applyFont="1" applyFill="1" applyBorder="1"/>
    <xf numFmtId="49" fontId="7" fillId="3" borderId="39" xfId="0" applyNumberFormat="1" applyFont="1" applyFill="1" applyBorder="1" applyAlignment="1">
      <alignment horizontal="center" wrapText="1"/>
    </xf>
    <xf numFmtId="164" fontId="3" fillId="3" borderId="0" xfId="0" applyNumberFormat="1" applyFont="1" applyFill="1"/>
    <xf numFmtId="49" fontId="7" fillId="7" borderId="39" xfId="0" applyNumberFormat="1" applyFont="1" applyFill="1" applyBorder="1" applyAlignment="1">
      <alignment horizontal="center" wrapText="1"/>
    </xf>
    <xf numFmtId="164" fontId="3" fillId="7" borderId="0" xfId="0" applyNumberFormat="1" applyFont="1" applyFill="1"/>
    <xf numFmtId="164" fontId="3" fillId="7" borderId="46" xfId="0" applyNumberFormat="1" applyFont="1" applyFill="1" applyBorder="1"/>
    <xf numFmtId="49" fontId="7" fillId="0" borderId="39" xfId="0" applyNumberFormat="1" applyFont="1" applyBorder="1" applyAlignment="1">
      <alignment horizontal="center" wrapText="1"/>
    </xf>
    <xf numFmtId="0" fontId="7" fillId="0" borderId="39" xfId="0" applyFont="1" applyBorder="1" applyAlignment="1">
      <alignment horizontal="center"/>
    </xf>
    <xf numFmtId="0" fontId="12" fillId="4" borderId="39" xfId="0" applyFont="1" applyFill="1" applyBorder="1" applyAlignment="1">
      <alignment horizontal="center" wrapText="1"/>
    </xf>
    <xf numFmtId="164" fontId="4" fillId="4" borderId="46" xfId="0" applyNumberFormat="1" applyFont="1" applyFill="1" applyBorder="1" applyAlignment="1">
      <alignment horizontal="right"/>
    </xf>
    <xf numFmtId="0" fontId="7" fillId="3" borderId="39" xfId="0" applyFont="1" applyFill="1" applyBorder="1" applyAlignment="1">
      <alignment horizontal="center" wrapText="1"/>
    </xf>
    <xf numFmtId="0" fontId="7" fillId="7" borderId="39" xfId="0" applyFont="1" applyFill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164" fontId="3" fillId="7" borderId="0" xfId="0" applyNumberFormat="1" applyFont="1" applyFill="1" applyAlignment="1">
      <alignment horizontal="right"/>
    </xf>
    <xf numFmtId="0" fontId="12" fillId="5" borderId="39" xfId="0" applyFont="1" applyFill="1" applyBorder="1" applyAlignment="1">
      <alignment horizontal="center" wrapText="1"/>
    </xf>
    <xf numFmtId="164" fontId="22" fillId="0" borderId="0" xfId="0" applyNumberFormat="1" applyFont="1"/>
    <xf numFmtId="0" fontId="22" fillId="0" borderId="0" xfId="0" applyFont="1"/>
    <xf numFmtId="164" fontId="24" fillId="0" borderId="0" xfId="0" applyNumberFormat="1" applyFont="1"/>
    <xf numFmtId="0" fontId="25" fillId="0" borderId="0" xfId="0" applyFont="1"/>
    <xf numFmtId="4" fontId="21" fillId="0" borderId="0" xfId="0" applyNumberFormat="1" applyFont="1"/>
    <xf numFmtId="164" fontId="21" fillId="0" borderId="0" xfId="0" applyNumberFormat="1" applyFont="1"/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6" fillId="0" borderId="0" xfId="0" applyFont="1"/>
    <xf numFmtId="0" fontId="0" fillId="0" borderId="0" xfId="0" applyAlignment="1">
      <alignment horizont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top" wrapText="1"/>
    </xf>
    <xf numFmtId="164" fontId="0" fillId="0" borderId="29" xfId="0" applyNumberFormat="1" applyBorder="1"/>
    <xf numFmtId="164" fontId="0" fillId="0" borderId="30" xfId="0" applyNumberFormat="1" applyBorder="1"/>
    <xf numFmtId="0" fontId="25" fillId="0" borderId="0" xfId="0" applyFont="1" applyAlignment="1">
      <alignment vertical="justify" wrapText="1"/>
    </xf>
    <xf numFmtId="0" fontId="27" fillId="0" borderId="0" xfId="0" applyFont="1" applyAlignment="1">
      <alignment vertical="center" wrapText="1"/>
    </xf>
    <xf numFmtId="0" fontId="6" fillId="8" borderId="39" xfId="0" applyFont="1" applyFill="1" applyBorder="1" applyAlignment="1">
      <alignment horizontal="center"/>
    </xf>
    <xf numFmtId="164" fontId="6" fillId="8" borderId="33" xfId="0" applyNumberFormat="1" applyFont="1" applyFill="1" applyBorder="1" applyAlignment="1">
      <alignment horizontal="right"/>
    </xf>
    <xf numFmtId="0" fontId="4" fillId="3" borderId="61" xfId="0" applyFont="1" applyFill="1" applyBorder="1"/>
    <xf numFmtId="0" fontId="6" fillId="8" borderId="41" xfId="0" applyFont="1" applyFill="1" applyBorder="1" applyAlignment="1">
      <alignment horizontal="center"/>
    </xf>
    <xf numFmtId="164" fontId="6" fillId="8" borderId="13" xfId="0" applyNumberFormat="1" applyFont="1" applyFill="1" applyBorder="1" applyAlignment="1">
      <alignment horizontal="right"/>
    </xf>
    <xf numFmtId="164" fontId="3" fillId="8" borderId="0" xfId="0" applyNumberFormat="1" applyFont="1" applyFill="1" applyAlignment="1">
      <alignment horizontal="right"/>
    </xf>
    <xf numFmtId="164" fontId="6" fillId="8" borderId="0" xfId="0" applyNumberFormat="1" applyFont="1" applyFill="1" applyAlignment="1">
      <alignment horizontal="right"/>
    </xf>
    <xf numFmtId="0" fontId="6" fillId="8" borderId="0" xfId="0" applyFont="1" applyFill="1" applyAlignment="1">
      <alignment horizontal="left" wrapText="1"/>
    </xf>
    <xf numFmtId="0" fontId="6" fillId="8" borderId="1" xfId="0" applyFont="1" applyFill="1" applyBorder="1" applyAlignment="1">
      <alignment horizontal="center"/>
    </xf>
    <xf numFmtId="164" fontId="6" fillId="8" borderId="0" xfId="0" applyNumberFormat="1" applyFont="1" applyFill="1"/>
    <xf numFmtId="0" fontId="3" fillId="0" borderId="39" xfId="0" applyFont="1" applyBorder="1" applyAlignment="1">
      <alignment horizontal="center" vertical="center"/>
    </xf>
    <xf numFmtId="164" fontId="6" fillId="8" borderId="33" xfId="0" applyNumberFormat="1" applyFont="1" applyFill="1" applyBorder="1"/>
    <xf numFmtId="0" fontId="6" fillId="8" borderId="39" xfId="0" applyFont="1" applyFill="1" applyBorder="1" applyAlignment="1">
      <alignment horizontal="center" vertical="center"/>
    </xf>
    <xf numFmtId="49" fontId="11" fillId="8" borderId="39" xfId="0" applyNumberFormat="1" applyFont="1" applyFill="1" applyBorder="1" applyAlignment="1">
      <alignment horizontal="center" wrapText="1"/>
    </xf>
    <xf numFmtId="49" fontId="10" fillId="8" borderId="39" xfId="0" applyNumberFormat="1" applyFont="1" applyFill="1" applyBorder="1" applyAlignment="1">
      <alignment horizontal="center" wrapText="1"/>
    </xf>
    <xf numFmtId="0" fontId="9" fillId="8" borderId="40" xfId="0" applyFont="1" applyFill="1" applyBorder="1" applyAlignment="1">
      <alignment horizontal="left" wrapText="1"/>
    </xf>
    <xf numFmtId="0" fontId="9" fillId="8" borderId="0" xfId="0" applyFont="1" applyFill="1" applyAlignment="1">
      <alignment horizontal="left" wrapText="1"/>
    </xf>
    <xf numFmtId="164" fontId="9" fillId="8" borderId="33" xfId="0" applyNumberFormat="1" applyFont="1" applyFill="1" applyBorder="1"/>
    <xf numFmtId="164" fontId="9" fillId="8" borderId="46" xfId="0" applyNumberFormat="1" applyFont="1" applyFill="1" applyBorder="1"/>
    <xf numFmtId="0" fontId="9" fillId="8" borderId="34" xfId="0" applyFont="1" applyFill="1" applyBorder="1" applyAlignment="1">
      <alignment horizontal="left" wrapText="1"/>
    </xf>
    <xf numFmtId="164" fontId="6" fillId="8" borderId="46" xfId="0" applyNumberFormat="1" applyFont="1" applyFill="1" applyBorder="1"/>
    <xf numFmtId="49" fontId="11" fillId="8" borderId="39" xfId="0" applyNumberFormat="1" applyFont="1" applyFill="1" applyBorder="1" applyAlignment="1">
      <alignment horizontal="center" vertical="top" wrapText="1"/>
    </xf>
    <xf numFmtId="49" fontId="7" fillId="8" borderId="39" xfId="0" applyNumberFormat="1" applyFont="1" applyFill="1" applyBorder="1" applyAlignment="1">
      <alignment horizontal="center" wrapText="1"/>
    </xf>
    <xf numFmtId="164" fontId="3" fillId="8" borderId="33" xfId="0" applyNumberFormat="1" applyFont="1" applyFill="1" applyBorder="1"/>
    <xf numFmtId="49" fontId="10" fillId="8" borderId="39" xfId="0" applyNumberFormat="1" applyFont="1" applyFill="1" applyBorder="1" applyAlignment="1">
      <alignment horizontal="center" vertical="top" wrapText="1"/>
    </xf>
    <xf numFmtId="164" fontId="9" fillId="8" borderId="46" xfId="0" applyNumberFormat="1" applyFont="1" applyFill="1" applyBorder="1" applyAlignment="1">
      <alignment horizontal="right"/>
    </xf>
    <xf numFmtId="0" fontId="11" fillId="8" borderId="39" xfId="0" applyFont="1" applyFill="1" applyBorder="1" applyAlignment="1">
      <alignment horizontal="center" wrapText="1"/>
    </xf>
    <xf numFmtId="0" fontId="11" fillId="8" borderId="39" xfId="0" applyFont="1" applyFill="1" applyBorder="1" applyAlignment="1">
      <alignment horizontal="center"/>
    </xf>
    <xf numFmtId="0" fontId="6" fillId="8" borderId="0" xfId="0" applyFont="1" applyFill="1" applyAlignment="1">
      <alignment wrapText="1"/>
    </xf>
    <xf numFmtId="164" fontId="23" fillId="8" borderId="33" xfId="0" applyNumberFormat="1" applyFont="1" applyFill="1" applyBorder="1" applyAlignment="1">
      <alignment horizontal="right" wrapText="1"/>
    </xf>
    <xf numFmtId="0" fontId="10" fillId="8" borderId="39" xfId="0" applyFont="1" applyFill="1" applyBorder="1" applyAlignment="1">
      <alignment horizontal="center" wrapText="1"/>
    </xf>
    <xf numFmtId="0" fontId="7" fillId="8" borderId="39" xfId="0" applyFont="1" applyFill="1" applyBorder="1" applyAlignment="1">
      <alignment horizontal="center" wrapText="1"/>
    </xf>
    <xf numFmtId="164" fontId="3" fillId="8" borderId="0" xfId="0" applyNumberFormat="1" applyFont="1" applyFill="1"/>
    <xf numFmtId="164" fontId="3" fillId="8" borderId="46" xfId="0" applyNumberFormat="1" applyFont="1" applyFill="1" applyBorder="1"/>
    <xf numFmtId="164" fontId="11" fillId="8" borderId="33" xfId="0" applyNumberFormat="1" applyFont="1" applyFill="1" applyBorder="1"/>
    <xf numFmtId="164" fontId="11" fillId="8" borderId="31" xfId="0" applyNumberFormat="1" applyFont="1" applyFill="1" applyBorder="1"/>
    <xf numFmtId="164" fontId="6" fillId="8" borderId="46" xfId="0" applyNumberFormat="1" applyFont="1" applyFill="1" applyBorder="1" applyAlignment="1">
      <alignment horizontal="right"/>
    </xf>
    <xf numFmtId="164" fontId="9" fillId="8" borderId="33" xfId="0" applyNumberFormat="1" applyFont="1" applyFill="1" applyBorder="1" applyAlignment="1">
      <alignment horizontal="right"/>
    </xf>
    <xf numFmtId="164" fontId="23" fillId="8" borderId="0" xfId="0" applyNumberFormat="1" applyFont="1" applyFill="1" applyAlignment="1">
      <alignment horizontal="right"/>
    </xf>
    <xf numFmtId="164" fontId="23" fillId="8" borderId="46" xfId="0" applyNumberFormat="1" applyFont="1" applyFill="1" applyBorder="1" applyAlignment="1">
      <alignment horizontal="right"/>
    </xf>
    <xf numFmtId="4" fontId="0" fillId="0" borderId="0" xfId="0" applyNumberFormat="1"/>
    <xf numFmtId="164" fontId="6" fillId="0" borderId="33" xfId="0" applyNumberFormat="1" applyFont="1" applyBorder="1" applyAlignment="1">
      <alignment horizontal="right"/>
    </xf>
    <xf numFmtId="164" fontId="11" fillId="8" borderId="46" xfId="0" applyNumberFormat="1" applyFont="1" applyFill="1" applyBorder="1" applyAlignment="1">
      <alignment horizontal="right"/>
    </xf>
    <xf numFmtId="0" fontId="7" fillId="0" borderId="45" xfId="0" applyFont="1" applyBorder="1" applyAlignment="1">
      <alignment horizontal="center"/>
    </xf>
    <xf numFmtId="0" fontId="6" fillId="8" borderId="40" xfId="0" applyFont="1" applyFill="1" applyBorder="1" applyAlignment="1">
      <alignment horizontal="left" wrapText="1"/>
    </xf>
    <xf numFmtId="0" fontId="6" fillId="8" borderId="34" xfId="0" applyFont="1" applyFill="1" applyBorder="1" applyAlignment="1">
      <alignment horizontal="left" wrapText="1"/>
    </xf>
    <xf numFmtId="164" fontId="6" fillId="3" borderId="40" xfId="0" applyNumberFormat="1" applyFont="1" applyFill="1" applyBorder="1" applyAlignment="1">
      <alignment horizontal="right"/>
    </xf>
    <xf numFmtId="164" fontId="6" fillId="2" borderId="40" xfId="0" applyNumberFormat="1" applyFont="1" applyFill="1" applyBorder="1" applyAlignment="1">
      <alignment horizontal="right"/>
    </xf>
    <xf numFmtId="164" fontId="3" fillId="0" borderId="40" xfId="0" applyNumberFormat="1" applyFont="1" applyBorder="1" applyAlignment="1">
      <alignment horizontal="right"/>
    </xf>
    <xf numFmtId="164" fontId="6" fillId="8" borderId="40" xfId="0" applyNumberFormat="1" applyFont="1" applyFill="1" applyBorder="1" applyAlignment="1">
      <alignment horizontal="right"/>
    </xf>
    <xf numFmtId="164" fontId="3" fillId="0" borderId="40" xfId="0" applyNumberFormat="1" applyFont="1" applyBorder="1"/>
    <xf numFmtId="164" fontId="6" fillId="2" borderId="40" xfId="0" applyNumberFormat="1" applyFont="1" applyFill="1" applyBorder="1"/>
    <xf numFmtId="0" fontId="3" fillId="0" borderId="40" xfId="0" applyFont="1" applyBorder="1"/>
    <xf numFmtId="164" fontId="6" fillId="0" borderId="40" xfId="0" applyNumberFormat="1" applyFont="1" applyBorder="1" applyAlignment="1">
      <alignment horizontal="right"/>
    </xf>
    <xf numFmtId="164" fontId="6" fillId="3" borderId="40" xfId="0" applyNumberFormat="1" applyFont="1" applyFill="1" applyBorder="1"/>
    <xf numFmtId="164" fontId="4" fillId="4" borderId="40" xfId="0" applyNumberFormat="1" applyFont="1" applyFill="1" applyBorder="1"/>
    <xf numFmtId="164" fontId="6" fillId="8" borderId="40" xfId="0" applyNumberFormat="1" applyFont="1" applyFill="1" applyBorder="1"/>
    <xf numFmtId="164" fontId="4" fillId="4" borderId="29" xfId="0" applyNumberFormat="1" applyFont="1" applyFill="1" applyBorder="1"/>
    <xf numFmtId="0" fontId="6" fillId="8" borderId="1" xfId="0" applyFont="1" applyFill="1" applyBorder="1" applyAlignment="1">
      <alignment horizontal="center" vertical="top"/>
    </xf>
    <xf numFmtId="164" fontId="6" fillId="8" borderId="40" xfId="0" applyNumberFormat="1" applyFont="1" applyFill="1" applyBorder="1" applyAlignment="1">
      <alignment horizontal="right" vertical="top"/>
    </xf>
    <xf numFmtId="49" fontId="12" fillId="0" borderId="39" xfId="0" applyNumberFormat="1" applyFont="1" applyBorder="1" applyAlignment="1">
      <alignment horizontal="center" wrapText="1"/>
    </xf>
    <xf numFmtId="164" fontId="4" fillId="0" borderId="46" xfId="0" applyNumberFormat="1" applyFont="1" applyBorder="1"/>
    <xf numFmtId="49" fontId="11" fillId="8" borderId="39" xfId="0" applyNumberFormat="1" applyFont="1" applyFill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right"/>
    </xf>
    <xf numFmtId="0" fontId="12" fillId="0" borderId="39" xfId="0" applyFont="1" applyBorder="1" applyAlignment="1">
      <alignment horizontal="center"/>
    </xf>
    <xf numFmtId="164" fontId="4" fillId="0" borderId="3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12" fillId="0" borderId="39" xfId="0" applyFont="1" applyBorder="1" applyAlignment="1">
      <alignment horizontal="center" wrapText="1"/>
    </xf>
    <xf numFmtId="164" fontId="3" fillId="8" borderId="33" xfId="0" applyNumberFormat="1" applyFont="1" applyFill="1" applyBorder="1" applyAlignment="1">
      <alignment horizontal="right"/>
    </xf>
    <xf numFmtId="164" fontId="3" fillId="3" borderId="34" xfId="0" applyNumberFormat="1" applyFont="1" applyFill="1" applyBorder="1" applyAlignment="1">
      <alignment horizontal="right"/>
    </xf>
    <xf numFmtId="164" fontId="4" fillId="5" borderId="24" xfId="0" applyNumberFormat="1" applyFont="1" applyFill="1" applyBorder="1" applyAlignment="1">
      <alignment horizontal="right"/>
    </xf>
    <xf numFmtId="164" fontId="3" fillId="2" borderId="25" xfId="0" applyNumberFormat="1" applyFont="1" applyFill="1" applyBorder="1"/>
    <xf numFmtId="164" fontId="3" fillId="2" borderId="53" xfId="0" applyNumberFormat="1" applyFont="1" applyFill="1" applyBorder="1"/>
    <xf numFmtId="164" fontId="0" fillId="0" borderId="46" xfId="0" applyNumberFormat="1" applyBorder="1"/>
    <xf numFmtId="164" fontId="0" fillId="0" borderId="62" xfId="0" applyNumberFormat="1" applyBorder="1" applyAlignment="1">
      <alignment horizontal="right"/>
    </xf>
    <xf numFmtId="164" fontId="0" fillId="0" borderId="63" xfId="0" applyNumberFormat="1" applyBorder="1" applyAlignment="1">
      <alignment horizontal="right"/>
    </xf>
    <xf numFmtId="0" fontId="25" fillId="0" borderId="0" xfId="0" applyFont="1" applyAlignment="1">
      <alignment horizontal="left"/>
    </xf>
    <xf numFmtId="164" fontId="4" fillId="4" borderId="0" xfId="0" applyNumberFormat="1" applyFont="1" applyFill="1" applyAlignment="1">
      <alignment horizontal="right"/>
    </xf>
    <xf numFmtId="164" fontId="4" fillId="4" borderId="31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164" fontId="7" fillId="0" borderId="0" xfId="0" applyNumberFormat="1" applyFont="1" applyAlignment="1">
      <alignment horizontal="right"/>
    </xf>
    <xf numFmtId="164" fontId="11" fillId="8" borderId="0" xfId="0" applyNumberFormat="1" applyFont="1" applyFill="1" applyAlignment="1">
      <alignment horizontal="right"/>
    </xf>
    <xf numFmtId="164" fontId="6" fillId="2" borderId="0" xfId="0" applyNumberFormat="1" applyFont="1" applyFill="1"/>
    <xf numFmtId="164" fontId="6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6" fillId="3" borderId="0" xfId="0" applyNumberFormat="1" applyFont="1" applyFill="1"/>
    <xf numFmtId="164" fontId="14" fillId="2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164" fontId="12" fillId="4" borderId="0" xfId="0" applyNumberFormat="1" applyFont="1" applyFill="1" applyAlignment="1">
      <alignment horizontal="right"/>
    </xf>
    <xf numFmtId="164" fontId="11" fillId="2" borderId="0" xfId="0" applyNumberFormat="1" applyFont="1" applyFill="1"/>
    <xf numFmtId="164" fontId="6" fillId="8" borderId="0" xfId="0" applyNumberFormat="1" applyFont="1" applyFill="1" applyAlignment="1">
      <alignment horizontal="right" vertical="top"/>
    </xf>
    <xf numFmtId="164" fontId="15" fillId="3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164" fontId="11" fillId="8" borderId="33" xfId="0" applyNumberFormat="1" applyFont="1" applyFill="1" applyBorder="1" applyAlignment="1">
      <alignment horizontal="right"/>
    </xf>
    <xf numFmtId="164" fontId="4" fillId="4" borderId="12" xfId="0" applyNumberFormat="1" applyFont="1" applyFill="1" applyBorder="1" applyAlignment="1">
      <alignment horizontal="right"/>
    </xf>
    <xf numFmtId="164" fontId="11" fillId="8" borderId="31" xfId="0" applyNumberFormat="1" applyFont="1" applyFill="1" applyBorder="1" applyAlignment="1">
      <alignment horizontal="right"/>
    </xf>
    <xf numFmtId="164" fontId="6" fillId="8" borderId="31" xfId="0" applyNumberFormat="1" applyFont="1" applyFill="1" applyBorder="1"/>
    <xf numFmtId="164" fontId="3" fillId="8" borderId="31" xfId="0" applyNumberFormat="1" applyFont="1" applyFill="1" applyBorder="1"/>
    <xf numFmtId="164" fontId="3" fillId="3" borderId="31" xfId="0" applyNumberFormat="1" applyFont="1" applyFill="1" applyBorder="1"/>
    <xf numFmtId="164" fontId="29" fillId="0" borderId="33" xfId="0" applyNumberFormat="1" applyFont="1" applyBorder="1"/>
    <xf numFmtId="164" fontId="28" fillId="0" borderId="33" xfId="0" applyNumberFormat="1" applyFont="1" applyBorder="1"/>
    <xf numFmtId="164" fontId="11" fillId="2" borderId="31" xfId="0" applyNumberFormat="1" applyFont="1" applyFill="1" applyBorder="1"/>
    <xf numFmtId="164" fontId="9" fillId="4" borderId="12" xfId="0" applyNumberFormat="1" applyFont="1" applyFill="1" applyBorder="1" applyAlignment="1">
      <alignment horizontal="right"/>
    </xf>
    <xf numFmtId="164" fontId="6" fillId="0" borderId="33" xfId="0" applyNumberFormat="1" applyFont="1" applyBorder="1"/>
    <xf numFmtId="164" fontId="6" fillId="0" borderId="46" xfId="0" applyNumberFormat="1" applyFont="1" applyBorder="1" applyAlignment="1">
      <alignment horizontal="right"/>
    </xf>
    <xf numFmtId="0" fontId="7" fillId="0" borderId="61" xfId="0" applyFont="1" applyBorder="1" applyAlignment="1">
      <alignment horizontal="center" wrapText="1"/>
    </xf>
    <xf numFmtId="164" fontId="3" fillId="0" borderId="48" xfId="0" applyNumberFormat="1" applyFont="1" applyBorder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164" fontId="6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wrapText="1"/>
    </xf>
    <xf numFmtId="164" fontId="20" fillId="0" borderId="0" xfId="0" applyNumberFormat="1" applyFont="1"/>
    <xf numFmtId="0" fontId="4" fillId="0" borderId="0" xfId="0" applyFont="1" applyAlignment="1">
      <alignment horizontal="left" wrapText="1"/>
    </xf>
    <xf numFmtId="164" fontId="12" fillId="0" borderId="0" xfId="0" applyNumberFormat="1" applyFont="1" applyAlignment="1">
      <alignment horizontal="right"/>
    </xf>
    <xf numFmtId="164" fontId="11" fillId="0" borderId="46" xfId="0" applyNumberFormat="1" applyFont="1" applyBorder="1" applyAlignment="1">
      <alignment horizontal="right"/>
    </xf>
    <xf numFmtId="164" fontId="30" fillId="8" borderId="46" xfId="0" applyNumberFormat="1" applyFont="1" applyFill="1" applyBorder="1" applyAlignment="1">
      <alignment horizontal="right"/>
    </xf>
    <xf numFmtId="164" fontId="11" fillId="8" borderId="0" xfId="0" applyNumberFormat="1" applyFont="1" applyFill="1"/>
    <xf numFmtId="0" fontId="3" fillId="0" borderId="39" xfId="0" applyFont="1" applyBorder="1" applyAlignment="1">
      <alignment horizontal="center" wrapText="1"/>
    </xf>
    <xf numFmtId="49" fontId="3" fillId="0" borderId="39" xfId="0" applyNumberFormat="1" applyFont="1" applyBorder="1" applyAlignment="1">
      <alignment horizontal="center" wrapText="1"/>
    </xf>
    <xf numFmtId="49" fontId="4" fillId="0" borderId="39" xfId="0" applyNumberFormat="1" applyFont="1" applyBorder="1" applyAlignment="1">
      <alignment horizontal="center" wrapText="1"/>
    </xf>
    <xf numFmtId="0" fontId="0" fillId="0" borderId="59" xfId="0" applyBorder="1"/>
    <xf numFmtId="0" fontId="0" fillId="0" borderId="64" xfId="0" applyBorder="1"/>
    <xf numFmtId="0" fontId="0" fillId="0" borderId="65" xfId="0" applyBorder="1"/>
    <xf numFmtId="4" fontId="0" fillId="0" borderId="40" xfId="0" applyNumberFormat="1" applyBorder="1"/>
    <xf numFmtId="4" fontId="3" fillId="0" borderId="40" xfId="0" applyNumberFormat="1" applyFont="1" applyBorder="1"/>
    <xf numFmtId="0" fontId="0" fillId="0" borderId="66" xfId="0" applyBorder="1"/>
    <xf numFmtId="0" fontId="0" fillId="0" borderId="32" xfId="0" applyBorder="1"/>
    <xf numFmtId="4" fontId="0" fillId="0" borderId="33" xfId="0" applyNumberFormat="1" applyBorder="1"/>
    <xf numFmtId="4" fontId="0" fillId="0" borderId="45" xfId="0" applyNumberFormat="1" applyBorder="1"/>
    <xf numFmtId="4" fontId="0" fillId="0" borderId="3" xfId="0" applyNumberFormat="1" applyBorder="1"/>
    <xf numFmtId="0" fontId="0" fillId="0" borderId="3" xfId="0" applyBorder="1"/>
    <xf numFmtId="0" fontId="0" fillId="0" borderId="10" xfId="0" applyBorder="1"/>
    <xf numFmtId="0" fontId="0" fillId="0" borderId="24" xfId="0" applyBorder="1"/>
    <xf numFmtId="4" fontId="3" fillId="0" borderId="45" xfId="0" applyNumberFormat="1" applyFont="1" applyBorder="1"/>
    <xf numFmtId="0" fontId="12" fillId="0" borderId="0" xfId="0" applyFont="1"/>
    <xf numFmtId="0" fontId="0" fillId="0" borderId="45" xfId="0" applyBorder="1"/>
    <xf numFmtId="4" fontId="0" fillId="0" borderId="5" xfId="0" applyNumberFormat="1" applyBorder="1"/>
    <xf numFmtId="0" fontId="0" fillId="0" borderId="5" xfId="0" applyBorder="1"/>
    <xf numFmtId="4" fontId="0" fillId="0" borderId="6" xfId="0" applyNumberFormat="1" applyBorder="1"/>
    <xf numFmtId="4" fontId="7" fillId="0" borderId="45" xfId="0" applyNumberFormat="1" applyFont="1" applyBorder="1"/>
    <xf numFmtId="4" fontId="3" fillId="0" borderId="3" xfId="0" applyNumberFormat="1" applyFont="1" applyBorder="1"/>
    <xf numFmtId="4" fontId="3" fillId="0" borderId="5" xfId="0" applyNumberFormat="1" applyFont="1" applyBorder="1"/>
    <xf numFmtId="49" fontId="0" fillId="0" borderId="0" xfId="0" applyNumberFormat="1"/>
    <xf numFmtId="164" fontId="6" fillId="8" borderId="33" xfId="0" applyNumberFormat="1" applyFont="1" applyFill="1" applyBorder="1" applyAlignment="1">
      <alignment horizontal="right" vertical="top"/>
    </xf>
    <xf numFmtId="164" fontId="6" fillId="0" borderId="46" xfId="0" applyNumberFormat="1" applyFont="1" applyBorder="1"/>
    <xf numFmtId="164" fontId="0" fillId="0" borderId="28" xfId="0" applyNumberFormat="1" applyBorder="1"/>
    <xf numFmtId="164" fontId="0" fillId="0" borderId="14" xfId="0" applyNumberFormat="1" applyBorder="1"/>
    <xf numFmtId="0" fontId="6" fillId="8" borderId="40" xfId="0" applyFont="1" applyFill="1" applyBorder="1" applyAlignment="1">
      <alignment horizontal="left"/>
    </xf>
    <xf numFmtId="0" fontId="6" fillId="8" borderId="0" xfId="0" applyFont="1" applyFill="1" applyAlignment="1">
      <alignment horizontal="left"/>
    </xf>
    <xf numFmtId="0" fontId="6" fillId="8" borderId="34" xfId="0" applyFont="1" applyFill="1" applyBorder="1" applyAlignment="1">
      <alignment horizontal="left"/>
    </xf>
    <xf numFmtId="0" fontId="7" fillId="0" borderId="33" xfId="0" applyFont="1" applyBorder="1" applyAlignment="1">
      <alignment horizontal="center"/>
    </xf>
    <xf numFmtId="4" fontId="7" fillId="0" borderId="0" xfId="0" applyNumberFormat="1" applyFont="1"/>
    <xf numFmtId="0" fontId="0" fillId="0" borderId="23" xfId="0" applyBorder="1"/>
    <xf numFmtId="4" fontId="0" fillId="0" borderId="23" xfId="0" applyNumberFormat="1" applyBorder="1"/>
    <xf numFmtId="4" fontId="7" fillId="0" borderId="23" xfId="0" applyNumberFormat="1" applyFont="1" applyBorder="1"/>
    <xf numFmtId="49" fontId="0" fillId="0" borderId="40" xfId="0" applyNumberFormat="1" applyBorder="1"/>
    <xf numFmtId="49" fontId="0" fillId="0" borderId="34" xfId="0" applyNumberFormat="1" applyBorder="1"/>
    <xf numFmtId="0" fontId="0" fillId="0" borderId="34" xfId="0" applyBorder="1"/>
    <xf numFmtId="4" fontId="0" fillId="0" borderId="34" xfId="0" applyNumberFormat="1" applyBorder="1"/>
    <xf numFmtId="4" fontId="7" fillId="0" borderId="24" xfId="0" applyNumberFormat="1" applyFont="1" applyBorder="1"/>
    <xf numFmtId="49" fontId="0" fillId="0" borderId="33" xfId="0" applyNumberFormat="1" applyBorder="1"/>
    <xf numFmtId="0" fontId="0" fillId="0" borderId="33" xfId="0" applyBorder="1"/>
    <xf numFmtId="4" fontId="0" fillId="0" borderId="67" xfId="0" applyNumberFormat="1" applyBorder="1"/>
    <xf numFmtId="0" fontId="0" fillId="0" borderId="67" xfId="0" applyBorder="1"/>
    <xf numFmtId="4" fontId="7" fillId="0" borderId="42" xfId="0" applyNumberFormat="1" applyFont="1" applyBorder="1"/>
    <xf numFmtId="4" fontId="7" fillId="0" borderId="25" xfId="0" applyNumberFormat="1" applyFont="1" applyBorder="1"/>
    <xf numFmtId="0" fontId="31" fillId="5" borderId="36" xfId="0" applyFont="1" applyFill="1" applyBorder="1" applyAlignment="1">
      <alignment horizontal="center" wrapText="1"/>
    </xf>
    <xf numFmtId="0" fontId="31" fillId="5" borderId="32" xfId="0" applyFont="1" applyFill="1" applyBorder="1" applyAlignment="1">
      <alignment horizontal="center" wrapText="1"/>
    </xf>
    <xf numFmtId="0" fontId="31" fillId="5" borderId="16" xfId="0" applyFont="1" applyFill="1" applyBorder="1" applyAlignment="1">
      <alignment horizontal="center" wrapText="1"/>
    </xf>
    <xf numFmtId="0" fontId="31" fillId="5" borderId="35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7" borderId="40" xfId="0" applyFont="1" applyFill="1" applyBorder="1" applyAlignment="1">
      <alignment horizontal="left" wrapText="1"/>
    </xf>
    <xf numFmtId="0" fontId="3" fillId="7" borderId="0" xfId="0" applyFont="1" applyFill="1" applyAlignment="1">
      <alignment horizontal="left" wrapText="1"/>
    </xf>
    <xf numFmtId="0" fontId="3" fillId="7" borderId="34" xfId="0" applyFont="1" applyFill="1" applyBorder="1" applyAlignment="1">
      <alignment horizontal="left" wrapText="1"/>
    </xf>
    <xf numFmtId="0" fontId="6" fillId="8" borderId="40" xfId="0" applyFont="1" applyFill="1" applyBorder="1" applyAlignment="1">
      <alignment horizontal="left" wrapText="1"/>
    </xf>
    <xf numFmtId="0" fontId="6" fillId="8" borderId="0" xfId="0" applyFont="1" applyFill="1" applyAlignment="1">
      <alignment horizontal="left" wrapText="1"/>
    </xf>
    <xf numFmtId="0" fontId="6" fillId="8" borderId="34" xfId="0" applyFont="1" applyFill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9" fillId="8" borderId="40" xfId="0" applyFont="1" applyFill="1" applyBorder="1" applyAlignment="1">
      <alignment horizontal="left" wrapText="1"/>
    </xf>
    <xf numFmtId="0" fontId="9" fillId="8" borderId="0" xfId="0" applyFont="1" applyFill="1" applyAlignment="1">
      <alignment horizontal="left" wrapText="1"/>
    </xf>
    <xf numFmtId="0" fontId="9" fillId="8" borderId="34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20" fillId="0" borderId="59" xfId="0" applyFont="1" applyBorder="1" applyAlignment="1">
      <alignment horizontal="right" wrapText="1"/>
    </xf>
    <xf numFmtId="0" fontId="20" fillId="0" borderId="60" xfId="0" applyFont="1" applyBorder="1" applyAlignment="1">
      <alignment horizontal="right" wrapText="1"/>
    </xf>
    <xf numFmtId="0" fontId="6" fillId="8" borderId="40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6" fillId="8" borderId="34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6" fillId="8" borderId="40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wrapText="1"/>
    </xf>
    <xf numFmtId="0" fontId="6" fillId="8" borderId="34" xfId="0" applyFont="1" applyFill="1" applyBorder="1" applyAlignment="1">
      <alignment horizontal="center" wrapText="1"/>
    </xf>
    <xf numFmtId="0" fontId="6" fillId="8" borderId="55" xfId="0" applyFont="1" applyFill="1" applyBorder="1" applyAlignment="1">
      <alignment horizontal="left"/>
    </xf>
    <xf numFmtId="0" fontId="6" fillId="8" borderId="9" xfId="0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0" fontId="6" fillId="3" borderId="40" xfId="0" applyFont="1" applyFill="1" applyBorder="1"/>
    <xf numFmtId="0" fontId="6" fillId="3" borderId="0" xfId="0" applyFont="1" applyFill="1"/>
    <xf numFmtId="0" fontId="6" fillId="3" borderId="34" xfId="0" applyFont="1" applyFill="1" applyBorder="1"/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1" fillId="5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4" fillId="5" borderId="22" xfId="0" applyFont="1" applyFill="1" applyBorder="1" applyAlignment="1">
      <alignment horizontal="left"/>
    </xf>
    <xf numFmtId="0" fontId="4" fillId="5" borderId="2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31" fillId="5" borderId="16" xfId="0" applyFont="1" applyFill="1" applyBorder="1" applyAlignment="1">
      <alignment horizontal="center"/>
    </xf>
    <xf numFmtId="0" fontId="4" fillId="5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8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3" fillId="3" borderId="40" xfId="0" applyFont="1" applyFill="1" applyBorder="1" applyAlignment="1">
      <alignment horizontal="left" wrapText="1"/>
    </xf>
    <xf numFmtId="0" fontId="3" fillId="3" borderId="34" xfId="0" applyFont="1" applyFill="1" applyBorder="1" applyAlignment="1">
      <alignment horizontal="left" wrapText="1"/>
    </xf>
    <xf numFmtId="0" fontId="3" fillId="0" borderId="40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6" fillId="3" borderId="0" xfId="0" applyFont="1" applyFill="1" applyAlignment="1">
      <alignment horizontal="left" wrapText="1"/>
    </xf>
    <xf numFmtId="0" fontId="6" fillId="2" borderId="40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34" xfId="0" applyFont="1" applyFill="1" applyBorder="1" applyAlignment="1">
      <alignment horizontal="left" wrapText="1"/>
    </xf>
    <xf numFmtId="0" fontId="6" fillId="2" borderId="4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34" xfId="0" applyFont="1" applyFill="1" applyBorder="1" applyAlignment="1">
      <alignment wrapText="1"/>
    </xf>
    <xf numFmtId="0" fontId="19" fillId="6" borderId="22" xfId="0" applyFont="1" applyFill="1" applyBorder="1" applyAlignment="1">
      <alignment horizontal="left"/>
    </xf>
    <xf numFmtId="0" fontId="19" fillId="6" borderId="23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4" xfId="0" applyFont="1" applyFill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6" fillId="3" borderId="40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6" fillId="3" borderId="34" xfId="0" applyFont="1" applyFill="1" applyBorder="1" applyAlignment="1">
      <alignment wrapText="1"/>
    </xf>
    <xf numFmtId="0" fontId="3" fillId="0" borderId="4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6" fillId="8" borderId="40" xfId="0" applyFont="1" applyFill="1" applyBorder="1" applyAlignment="1">
      <alignment horizontal="left"/>
    </xf>
    <xf numFmtId="0" fontId="6" fillId="8" borderId="0" xfId="0" applyFont="1" applyFill="1" applyAlignment="1">
      <alignment horizontal="left"/>
    </xf>
    <xf numFmtId="0" fontId="6" fillId="8" borderId="34" xfId="0" applyFont="1" applyFill="1" applyBorder="1" applyAlignment="1">
      <alignment horizontal="left"/>
    </xf>
    <xf numFmtId="0" fontId="3" fillId="0" borderId="4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6" fillId="8" borderId="55" xfId="0" applyFont="1" applyFill="1" applyBorder="1" applyAlignment="1">
      <alignment horizontal="left" wrapText="1"/>
    </xf>
    <xf numFmtId="0" fontId="6" fillId="8" borderId="9" xfId="0" applyFont="1" applyFill="1" applyBorder="1" applyAlignment="1">
      <alignment horizontal="left" wrapText="1"/>
    </xf>
    <xf numFmtId="0" fontId="6" fillId="8" borderId="10" xfId="0" applyFont="1" applyFill="1" applyBorder="1" applyAlignment="1">
      <alignment horizontal="left" wrapText="1"/>
    </xf>
    <xf numFmtId="0" fontId="7" fillId="0" borderId="4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3" borderId="0" xfId="0" applyFont="1" applyFill="1" applyAlignment="1">
      <alignment horizontal="left"/>
    </xf>
    <xf numFmtId="0" fontId="8" fillId="5" borderId="16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6" fillId="3" borderId="40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34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2" borderId="40" xfId="0" applyFont="1" applyFill="1" applyBorder="1"/>
    <xf numFmtId="0" fontId="6" fillId="2" borderId="0" xfId="0" applyFont="1" applyFill="1"/>
    <xf numFmtId="0" fontId="6" fillId="2" borderId="34" xfId="0" applyFont="1" applyFill="1" applyBorder="1"/>
    <xf numFmtId="0" fontId="3" fillId="0" borderId="0" xfId="0" applyFont="1"/>
    <xf numFmtId="0" fontId="3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1" xfId="0" applyFill="1" applyBorder="1" applyAlignment="1">
      <alignment horizontal="center"/>
    </xf>
    <xf numFmtId="0" fontId="6" fillId="0" borderId="22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 wrapText="1"/>
    </xf>
    <xf numFmtId="0" fontId="4" fillId="4" borderId="27" xfId="0" applyFont="1" applyFill="1" applyBorder="1" applyAlignment="1">
      <alignment horizontal="left" wrapText="1"/>
    </xf>
    <xf numFmtId="0" fontId="4" fillId="4" borderId="47" xfId="0" applyFont="1" applyFill="1" applyBorder="1" applyAlignment="1">
      <alignment horizontal="left" wrapText="1"/>
    </xf>
    <xf numFmtId="0" fontId="6" fillId="3" borderId="40" xfId="0" applyFont="1" applyFill="1" applyBorder="1" applyAlignment="1">
      <alignment horizontal="left" wrapText="1"/>
    </xf>
    <xf numFmtId="0" fontId="6" fillId="3" borderId="34" xfId="0" applyFont="1" applyFill="1" applyBorder="1" applyAlignment="1">
      <alignment horizontal="left" wrapText="1"/>
    </xf>
    <xf numFmtId="0" fontId="4" fillId="4" borderId="40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4" fillId="4" borderId="34" xfId="0" applyFont="1" applyFill="1" applyBorder="1" applyAlignment="1">
      <alignment wrapText="1"/>
    </xf>
    <xf numFmtId="0" fontId="3" fillId="2" borderId="4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/>
    </xf>
    <xf numFmtId="0" fontId="3" fillId="2" borderId="5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wrapText="1"/>
    </xf>
    <xf numFmtId="0" fontId="19" fillId="6" borderId="20" xfId="0" applyFont="1" applyFill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9" fillId="6" borderId="6" xfId="0" applyFont="1" applyFill="1" applyBorder="1" applyAlignment="1">
      <alignment horizontal="left"/>
    </xf>
    <xf numFmtId="0" fontId="3" fillId="4" borderId="4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2" borderId="34" xfId="0" applyFont="1" applyFill="1" applyBorder="1" applyAlignment="1">
      <alignment horizontal="left" wrapText="1"/>
    </xf>
    <xf numFmtId="0" fontId="4" fillId="5" borderId="40" xfId="0" applyFont="1" applyFill="1" applyBorder="1" applyAlignment="1">
      <alignment horizontal="left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34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0" fillId="0" borderId="0" xfId="0" applyAlignment="1">
      <alignment horizontal="justify" wrapText="1"/>
    </xf>
    <xf numFmtId="0" fontId="2" fillId="0" borderId="0" xfId="0" applyFont="1" applyAlignment="1">
      <alignment horizontal="center" wrapText="1"/>
    </xf>
    <xf numFmtId="0" fontId="6" fillId="0" borderId="4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4" fillId="5" borderId="0" xfId="0" applyFont="1" applyFill="1" applyAlignment="1">
      <alignment wrapText="1"/>
    </xf>
    <xf numFmtId="0" fontId="18" fillId="6" borderId="28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8" borderId="40" xfId="0" applyFont="1" applyFill="1" applyBorder="1" applyAlignment="1">
      <alignment horizontal="left" wrapText="1"/>
    </xf>
    <xf numFmtId="0" fontId="3" fillId="8" borderId="0" xfId="0" applyFont="1" applyFill="1" applyAlignment="1">
      <alignment horizontal="left" wrapText="1"/>
    </xf>
    <xf numFmtId="0" fontId="3" fillId="8" borderId="34" xfId="0" applyFont="1" applyFill="1" applyBorder="1" applyAlignment="1">
      <alignment horizontal="left" wrapText="1"/>
    </xf>
    <xf numFmtId="0" fontId="23" fillId="8" borderId="0" xfId="0" applyFont="1" applyFill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6" fillId="8" borderId="55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9" fillId="8" borderId="34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FB35-3ABC-49EA-BF3C-11D654378E19}">
  <dimension ref="A1:S1194"/>
  <sheetViews>
    <sheetView tabSelected="1" workbookViewId="0">
      <selection activeCell="A5" sqref="A5:J5"/>
    </sheetView>
  </sheetViews>
  <sheetFormatPr defaultRowHeight="15" x14ac:dyDescent="0.25"/>
  <cols>
    <col min="1" max="1" width="3.5703125" customWidth="1"/>
    <col min="2" max="2" width="7.7109375" customWidth="1"/>
    <col min="3" max="3" width="11.7109375" customWidth="1"/>
    <col min="4" max="4" width="10.42578125" customWidth="1"/>
    <col min="5" max="5" width="11.42578125" customWidth="1"/>
    <col min="6" max="6" width="13" customWidth="1"/>
    <col min="7" max="7" width="14" customWidth="1"/>
    <col min="8" max="8" width="12.7109375" customWidth="1"/>
    <col min="9" max="9" width="7.85546875" customWidth="1"/>
    <col min="10" max="10" width="7.28515625" customWidth="1"/>
    <col min="11" max="12" width="12.140625" bestFit="1" customWidth="1"/>
    <col min="13" max="13" width="15.5703125" customWidth="1"/>
    <col min="14" max="14" width="10.5703125" bestFit="1" customWidth="1"/>
    <col min="15" max="15" width="12" customWidth="1"/>
    <col min="16" max="16" width="11.85546875" customWidth="1"/>
    <col min="18" max="18" width="11.85546875" customWidth="1"/>
    <col min="19" max="19" width="12.5703125" customWidth="1"/>
  </cols>
  <sheetData>
    <row r="1" spans="1:12" ht="15" customHeight="1" x14ac:dyDescent="0.25">
      <c r="A1" s="552" t="s">
        <v>704</v>
      </c>
      <c r="B1" s="552"/>
      <c r="C1" s="552"/>
      <c r="D1" s="552"/>
      <c r="E1" s="552"/>
      <c r="F1" s="552"/>
      <c r="G1" s="552"/>
      <c r="H1" s="552"/>
      <c r="I1" s="552"/>
      <c r="J1" s="552"/>
      <c r="K1" s="1"/>
      <c r="L1" s="1"/>
    </row>
    <row r="2" spans="1:12" ht="40.5" customHeight="1" x14ac:dyDescent="0.25">
      <c r="A2" s="552"/>
      <c r="B2" s="552"/>
      <c r="C2" s="552"/>
      <c r="D2" s="552"/>
      <c r="E2" s="552"/>
      <c r="F2" s="552"/>
      <c r="G2" s="552"/>
      <c r="H2" s="552"/>
      <c r="I2" s="552"/>
      <c r="J2" s="552"/>
      <c r="K2" s="1"/>
      <c r="L2" s="1"/>
    </row>
    <row r="3" spans="1:12" ht="15" customHeight="1" x14ac:dyDescent="0.25">
      <c r="B3" s="193"/>
      <c r="C3" s="193"/>
      <c r="D3" s="193"/>
      <c r="E3" s="193"/>
      <c r="F3" s="193"/>
      <c r="G3" s="193"/>
      <c r="H3" s="193"/>
      <c r="I3" s="193"/>
      <c r="J3" s="1"/>
      <c r="K3" s="1"/>
      <c r="L3" s="1"/>
    </row>
    <row r="5" spans="1:12" ht="18.75" customHeight="1" x14ac:dyDescent="0.3">
      <c r="A5" s="553" t="s">
        <v>672</v>
      </c>
      <c r="B5" s="553"/>
      <c r="C5" s="553"/>
      <c r="D5" s="553"/>
      <c r="E5" s="553"/>
      <c r="F5" s="553"/>
      <c r="G5" s="553"/>
      <c r="H5" s="553"/>
      <c r="I5" s="553"/>
      <c r="J5" s="553"/>
      <c r="K5" s="2"/>
      <c r="L5" s="2"/>
    </row>
    <row r="8" spans="1:12" x14ac:dyDescent="0.25">
      <c r="A8" s="417" t="s">
        <v>0</v>
      </c>
      <c r="B8" s="417"/>
      <c r="C8" s="417"/>
      <c r="D8" s="417"/>
      <c r="E8" s="417"/>
      <c r="F8" s="417"/>
      <c r="G8" s="417"/>
      <c r="H8" s="417"/>
      <c r="I8" s="417"/>
      <c r="J8" s="417"/>
      <c r="K8" s="3"/>
      <c r="L8" s="3"/>
    </row>
    <row r="11" spans="1:12" x14ac:dyDescent="0.25">
      <c r="B11" s="472" t="s">
        <v>1</v>
      </c>
      <c r="C11" s="472"/>
      <c r="D11" s="472"/>
      <c r="E11" s="472"/>
      <c r="F11" s="472"/>
      <c r="G11" s="472"/>
      <c r="H11" s="472"/>
    </row>
    <row r="12" spans="1:12" ht="15.75" thickBot="1" x14ac:dyDescent="0.3"/>
    <row r="13" spans="1:12" ht="24.75" x14ac:dyDescent="0.25">
      <c r="B13" s="492"/>
      <c r="C13" s="493"/>
      <c r="D13" s="493"/>
      <c r="E13" s="494"/>
      <c r="F13" s="4" t="s">
        <v>674</v>
      </c>
      <c r="G13" s="4" t="s">
        <v>673</v>
      </c>
      <c r="H13" s="5" t="s">
        <v>675</v>
      </c>
    </row>
    <row r="14" spans="1:12" x14ac:dyDescent="0.25">
      <c r="B14" s="475" t="s">
        <v>2</v>
      </c>
      <c r="C14" s="476"/>
      <c r="D14" s="476"/>
      <c r="E14" s="477"/>
      <c r="F14" s="7">
        <f>F51</f>
        <v>1222520.93</v>
      </c>
      <c r="G14" s="7">
        <f t="shared" ref="G14:H14" si="0">G51</f>
        <v>7244800</v>
      </c>
      <c r="H14" s="274">
        <f t="shared" si="0"/>
        <v>919558.76</v>
      </c>
    </row>
    <row r="15" spans="1:12" x14ac:dyDescent="0.25">
      <c r="B15" s="478" t="s">
        <v>3</v>
      </c>
      <c r="C15" s="479"/>
      <c r="D15" s="479"/>
      <c r="E15" s="480"/>
      <c r="F15" s="8">
        <f>F112</f>
        <v>3225.24</v>
      </c>
      <c r="G15" s="8">
        <f t="shared" ref="G15:H15" si="1">G112</f>
        <v>35000</v>
      </c>
      <c r="H15" s="275">
        <f t="shared" si="1"/>
        <v>0</v>
      </c>
    </row>
    <row r="16" spans="1:12" x14ac:dyDescent="0.25">
      <c r="B16" s="481" t="s">
        <v>4</v>
      </c>
      <c r="C16" s="482"/>
      <c r="D16" s="482"/>
      <c r="E16" s="483"/>
      <c r="F16" s="9">
        <f>SUM(F14:F15)</f>
        <v>1225746.17</v>
      </c>
      <c r="G16" s="9">
        <f t="shared" ref="G16:H16" si="2">SUM(G14:G15)</f>
        <v>7279800</v>
      </c>
      <c r="H16" s="36">
        <f t="shared" si="2"/>
        <v>919558.76</v>
      </c>
    </row>
    <row r="17" spans="2:8" x14ac:dyDescent="0.25">
      <c r="B17" s="484"/>
      <c r="C17" s="485"/>
      <c r="D17" s="485"/>
      <c r="E17" s="485"/>
      <c r="F17" s="485"/>
      <c r="G17" s="485"/>
      <c r="H17" s="486"/>
    </row>
    <row r="18" spans="2:8" x14ac:dyDescent="0.25">
      <c r="B18" s="475" t="s">
        <v>5</v>
      </c>
      <c r="C18" s="476"/>
      <c r="D18" s="476"/>
      <c r="E18" s="477"/>
      <c r="F18" s="7">
        <f>F134</f>
        <v>700309.33</v>
      </c>
      <c r="G18" s="7">
        <f t="shared" ref="G18:H18" si="3">G134</f>
        <v>2973400</v>
      </c>
      <c r="H18" s="274">
        <f t="shared" si="3"/>
        <v>1106722.4000000001</v>
      </c>
    </row>
    <row r="19" spans="2:8" x14ac:dyDescent="0.25">
      <c r="B19" s="478" t="s">
        <v>6</v>
      </c>
      <c r="C19" s="479"/>
      <c r="D19" s="479"/>
      <c r="E19" s="480"/>
      <c r="F19" s="8">
        <f>F228</f>
        <v>232071.86</v>
      </c>
      <c r="G19" s="8">
        <f t="shared" ref="G19:H19" si="4">G228</f>
        <v>5418400</v>
      </c>
      <c r="H19" s="275">
        <f t="shared" si="4"/>
        <v>37436.6</v>
      </c>
    </row>
    <row r="20" spans="2:8" x14ac:dyDescent="0.25">
      <c r="B20" s="481" t="s">
        <v>7</v>
      </c>
      <c r="C20" s="482"/>
      <c r="D20" s="482"/>
      <c r="E20" s="483"/>
      <c r="F20" s="9">
        <f t="shared" ref="F20:H20" si="5">SUM(F18:F19)</f>
        <v>932381.19</v>
      </c>
      <c r="G20" s="9">
        <f t="shared" si="5"/>
        <v>8391800</v>
      </c>
      <c r="H20" s="36">
        <f t="shared" si="5"/>
        <v>1144159.0000000002</v>
      </c>
    </row>
    <row r="21" spans="2:8" x14ac:dyDescent="0.25">
      <c r="B21" s="484"/>
      <c r="C21" s="485"/>
      <c r="D21" s="485"/>
      <c r="E21" s="485"/>
      <c r="F21" s="485"/>
      <c r="G21" s="485"/>
      <c r="H21" s="486"/>
    </row>
    <row r="22" spans="2:8" ht="15.75" thickBot="1" x14ac:dyDescent="0.3">
      <c r="B22" s="487" t="s">
        <v>8</v>
      </c>
      <c r="C22" s="488"/>
      <c r="D22" s="488"/>
      <c r="E22" s="489"/>
      <c r="F22" s="10">
        <f>F16-F20</f>
        <v>293364.98</v>
      </c>
      <c r="G22" s="10">
        <f t="shared" ref="G22:H22" si="6">G16-G20</f>
        <v>-1112000</v>
      </c>
      <c r="H22" s="37">
        <f t="shared" si="6"/>
        <v>-224600.24000000022</v>
      </c>
    </row>
    <row r="24" spans="2:8" ht="22.5" customHeight="1" x14ac:dyDescent="0.25"/>
    <row r="25" spans="2:8" x14ac:dyDescent="0.25">
      <c r="B25" s="472" t="s">
        <v>9</v>
      </c>
      <c r="C25" s="472"/>
      <c r="D25" s="472"/>
      <c r="E25" s="472"/>
      <c r="F25" s="472"/>
    </row>
    <row r="26" spans="2:8" ht="15.75" thickBot="1" x14ac:dyDescent="0.3"/>
    <row r="27" spans="2:8" x14ac:dyDescent="0.25">
      <c r="B27" s="490" t="s">
        <v>10</v>
      </c>
      <c r="C27" s="491"/>
      <c r="D27" s="491"/>
      <c r="E27" s="491"/>
      <c r="F27" s="351">
        <v>-8826.4699999999993</v>
      </c>
      <c r="G27" s="351">
        <v>261800</v>
      </c>
      <c r="H27" s="352">
        <v>170770.79</v>
      </c>
    </row>
    <row r="28" spans="2:8" ht="15.75" thickBot="1" x14ac:dyDescent="0.3">
      <c r="B28" s="473" t="s">
        <v>11</v>
      </c>
      <c r="C28" s="474"/>
      <c r="D28" s="474"/>
      <c r="E28" s="474"/>
      <c r="F28" s="196"/>
      <c r="G28" s="196">
        <v>161800</v>
      </c>
      <c r="H28" s="197"/>
    </row>
    <row r="31" spans="2:8" x14ac:dyDescent="0.25">
      <c r="B31" s="3" t="s">
        <v>12</v>
      </c>
    </row>
    <row r="32" spans="2:8" ht="15.75" thickBot="1" x14ac:dyDescent="0.3"/>
    <row r="33" spans="2:11" ht="24.75" x14ac:dyDescent="0.25">
      <c r="B33" s="492"/>
      <c r="C33" s="493"/>
      <c r="D33" s="493"/>
      <c r="E33" s="493"/>
      <c r="F33" s="11" t="s">
        <v>674</v>
      </c>
      <c r="G33" s="11" t="s">
        <v>673</v>
      </c>
      <c r="H33" s="12" t="s">
        <v>676</v>
      </c>
    </row>
    <row r="34" spans="2:11" x14ac:dyDescent="0.25">
      <c r="B34" s="508" t="s">
        <v>13</v>
      </c>
      <c r="C34" s="411"/>
      <c r="D34" s="411"/>
      <c r="E34" s="443"/>
      <c r="F34" s="13">
        <f>F367</f>
        <v>0</v>
      </c>
      <c r="G34" s="13">
        <f t="shared" ref="G34:H34" si="7">G367</f>
        <v>1000000</v>
      </c>
      <c r="H34" s="273">
        <f t="shared" si="7"/>
        <v>100000</v>
      </c>
    </row>
    <row r="35" spans="2:11" x14ac:dyDescent="0.25">
      <c r="B35" s="499" t="s">
        <v>14</v>
      </c>
      <c r="C35" s="500"/>
      <c r="D35" s="500"/>
      <c r="E35" s="500"/>
      <c r="F35" s="13"/>
      <c r="G35" s="13">
        <f t="shared" ref="G35:H35" si="8">G384</f>
        <v>49800</v>
      </c>
      <c r="H35" s="273">
        <f t="shared" si="8"/>
        <v>24885.52</v>
      </c>
    </row>
    <row r="36" spans="2:11" x14ac:dyDescent="0.25">
      <c r="B36" s="501" t="s">
        <v>15</v>
      </c>
      <c r="C36" s="502"/>
      <c r="D36" s="502"/>
      <c r="E36" s="502"/>
      <c r="F36" s="6">
        <f>F34-F35</f>
        <v>0</v>
      </c>
      <c r="G36" s="6">
        <f t="shared" ref="G36:H36" si="9">G34-G35</f>
        <v>950200</v>
      </c>
      <c r="H36" s="38">
        <f t="shared" si="9"/>
        <v>75114.48</v>
      </c>
    </row>
    <row r="37" spans="2:11" x14ac:dyDescent="0.25">
      <c r="B37" s="503"/>
      <c r="C37" s="504"/>
      <c r="D37" s="504"/>
      <c r="E37" s="504"/>
      <c r="F37" s="504"/>
      <c r="G37" s="504"/>
      <c r="H37" s="505"/>
    </row>
    <row r="38" spans="2:11" ht="29.25" customHeight="1" thickBot="1" x14ac:dyDescent="0.3">
      <c r="B38" s="506" t="s">
        <v>16</v>
      </c>
      <c r="C38" s="507"/>
      <c r="D38" s="507"/>
      <c r="E38" s="507"/>
      <c r="F38" s="10">
        <f>F22+F36+F27</f>
        <v>284538.51</v>
      </c>
      <c r="G38" s="10">
        <f t="shared" ref="G38" si="10">G22+G36+G27</f>
        <v>100000</v>
      </c>
      <c r="H38" s="37">
        <f>H22+H36+H27</f>
        <v>21285.029999999766</v>
      </c>
      <c r="K38" s="107"/>
    </row>
    <row r="46" spans="2:11" x14ac:dyDescent="0.25">
      <c r="B46" s="3" t="s">
        <v>17</v>
      </c>
    </row>
    <row r="47" spans="2:11" x14ac:dyDescent="0.25">
      <c r="B47" s="3"/>
    </row>
    <row r="48" spans="2:11" ht="15.75" customHeight="1" thickBot="1" x14ac:dyDescent="0.3"/>
    <row r="49" spans="2:10" ht="31.5" customHeight="1" x14ac:dyDescent="0.25">
      <c r="B49" s="44" t="s">
        <v>18</v>
      </c>
      <c r="C49" s="466" t="s">
        <v>19</v>
      </c>
      <c r="D49" s="466"/>
      <c r="E49" s="466"/>
      <c r="F49" s="45" t="s">
        <v>677</v>
      </c>
      <c r="G49" s="45" t="s">
        <v>673</v>
      </c>
      <c r="H49" s="46" t="s">
        <v>675</v>
      </c>
      <c r="I49" s="45" t="s">
        <v>57</v>
      </c>
      <c r="J49" s="47" t="s">
        <v>58</v>
      </c>
    </row>
    <row r="50" spans="2:10" ht="13.5" customHeight="1" x14ac:dyDescent="0.25">
      <c r="B50" s="18">
        <v>1</v>
      </c>
      <c r="C50" s="463">
        <v>2</v>
      </c>
      <c r="D50" s="463"/>
      <c r="E50" s="463"/>
      <c r="F50" s="15">
        <v>3</v>
      </c>
      <c r="G50" s="15">
        <v>5</v>
      </c>
      <c r="H50" s="14">
        <v>6</v>
      </c>
      <c r="I50" s="15">
        <v>7</v>
      </c>
      <c r="J50" s="19">
        <v>8</v>
      </c>
    </row>
    <row r="51" spans="2:10" x14ac:dyDescent="0.25">
      <c r="B51" s="40">
        <v>6</v>
      </c>
      <c r="C51" s="509" t="s">
        <v>2</v>
      </c>
      <c r="D51" s="509"/>
      <c r="E51" s="509"/>
      <c r="F51" s="41">
        <f>F52+F66+F78+F88+F100+F108</f>
        <v>1222520.93</v>
      </c>
      <c r="G51" s="41">
        <f>G52+G66+G78+G88+G100+G108</f>
        <v>7244800</v>
      </c>
      <c r="H51" s="41">
        <f>H52+H66+H78+H88+H100+H108</f>
        <v>919558.76</v>
      </c>
      <c r="I51" s="42">
        <f t="shared" ref="I51:I88" si="11">H51/F51*100</f>
        <v>75.21824268481032</v>
      </c>
      <c r="J51" s="43">
        <f>H51/G51*100</f>
        <v>12.692672813604242</v>
      </c>
    </row>
    <row r="52" spans="2:10" x14ac:dyDescent="0.25">
      <c r="B52" s="48">
        <v>61</v>
      </c>
      <c r="C52" s="470" t="s">
        <v>20</v>
      </c>
      <c r="D52" s="470"/>
      <c r="E52" s="470"/>
      <c r="F52" s="49">
        <f>F53+F59+F62</f>
        <v>493976.5</v>
      </c>
      <c r="G52" s="49">
        <v>1368280</v>
      </c>
      <c r="H52" s="49">
        <f>H53+H59+H62</f>
        <v>524668.53</v>
      </c>
      <c r="I52" s="115">
        <f t="shared" si="11"/>
        <v>106.21325710838472</v>
      </c>
      <c r="J52" s="302">
        <f>H52/G52*100</f>
        <v>38.345114304089805</v>
      </c>
    </row>
    <row r="53" spans="2:10" x14ac:dyDescent="0.25">
      <c r="B53" s="27">
        <v>611</v>
      </c>
      <c r="C53" s="439" t="s">
        <v>60</v>
      </c>
      <c r="D53" s="440"/>
      <c r="E53" s="441"/>
      <c r="F53" s="28">
        <f>SUM(F54:F58)</f>
        <v>383141.49</v>
      </c>
      <c r="G53" s="28"/>
      <c r="H53" s="28">
        <f t="shared" ref="H53" si="12">SUM(H54:H58)</f>
        <v>446989.29</v>
      </c>
      <c r="I53" s="116">
        <f t="shared" si="11"/>
        <v>116.66428764997494</v>
      </c>
      <c r="J53" s="29"/>
    </row>
    <row r="54" spans="2:10" x14ac:dyDescent="0.25">
      <c r="B54" s="20">
        <v>6111</v>
      </c>
      <c r="C54" s="411" t="s">
        <v>21</v>
      </c>
      <c r="D54" s="411"/>
      <c r="E54" s="411"/>
      <c r="F54" s="16">
        <v>316414.31</v>
      </c>
      <c r="G54" s="16"/>
      <c r="H54" s="21">
        <v>381332.62</v>
      </c>
      <c r="I54" s="17">
        <f t="shared" si="11"/>
        <v>120.51686916435607</v>
      </c>
      <c r="J54" s="34"/>
    </row>
    <row r="55" spans="2:10" ht="23.25" customHeight="1" x14ac:dyDescent="0.25">
      <c r="B55" s="20">
        <v>6112</v>
      </c>
      <c r="C55" s="378" t="s">
        <v>22</v>
      </c>
      <c r="D55" s="378"/>
      <c r="E55" s="378"/>
      <c r="F55" s="16">
        <v>42649.16</v>
      </c>
      <c r="G55" s="16"/>
      <c r="H55" s="21">
        <v>50099.68</v>
      </c>
      <c r="I55" s="17">
        <f t="shared" si="11"/>
        <v>117.46932413205793</v>
      </c>
      <c r="J55" s="34"/>
    </row>
    <row r="56" spans="2:10" ht="24.75" customHeight="1" x14ac:dyDescent="0.25">
      <c r="B56" s="20">
        <v>6113</v>
      </c>
      <c r="C56" s="378" t="s">
        <v>23</v>
      </c>
      <c r="D56" s="378"/>
      <c r="E56" s="378"/>
      <c r="F56" s="16">
        <v>39614.33</v>
      </c>
      <c r="G56" s="16"/>
      <c r="H56" s="21">
        <v>44241.53</v>
      </c>
      <c r="I56" s="17">
        <f t="shared" si="11"/>
        <v>111.68062163363611</v>
      </c>
      <c r="J56" s="34"/>
    </row>
    <row r="57" spans="2:10" x14ac:dyDescent="0.25">
      <c r="B57" s="20">
        <v>6114</v>
      </c>
      <c r="C57" s="378" t="s">
        <v>24</v>
      </c>
      <c r="D57" s="378"/>
      <c r="E57" s="378"/>
      <c r="F57" s="16">
        <v>13633.89</v>
      </c>
      <c r="G57" s="16"/>
      <c r="H57" s="21">
        <v>19888.07</v>
      </c>
      <c r="I57" s="17">
        <f t="shared" si="11"/>
        <v>145.87230790332032</v>
      </c>
      <c r="J57" s="34"/>
    </row>
    <row r="58" spans="2:10" x14ac:dyDescent="0.25">
      <c r="B58" s="20">
        <v>6115</v>
      </c>
      <c r="C58" s="378" t="s">
        <v>25</v>
      </c>
      <c r="D58" s="378"/>
      <c r="E58" s="378"/>
      <c r="F58" s="16">
        <v>-29170.2</v>
      </c>
      <c r="G58" s="16"/>
      <c r="H58" s="21">
        <v>-48572.61</v>
      </c>
      <c r="I58" s="17">
        <f t="shared" si="11"/>
        <v>166.51449081596971</v>
      </c>
      <c r="J58" s="34"/>
    </row>
    <row r="59" spans="2:10" x14ac:dyDescent="0.25">
      <c r="B59" s="27">
        <v>613</v>
      </c>
      <c r="C59" s="431" t="s">
        <v>61</v>
      </c>
      <c r="D59" s="432"/>
      <c r="E59" s="433"/>
      <c r="F59" s="28">
        <f>SUM(F60:F61)</f>
        <v>106734.31999999999</v>
      </c>
      <c r="G59" s="28"/>
      <c r="H59" s="28">
        <f t="shared" ref="H59" si="13">SUM(H60:H61)</f>
        <v>74611.259999999995</v>
      </c>
      <c r="I59" s="30">
        <f t="shared" si="11"/>
        <v>69.903719815706893</v>
      </c>
      <c r="J59" s="50"/>
    </row>
    <row r="60" spans="2:10" x14ac:dyDescent="0.25">
      <c r="B60" s="20">
        <v>6131</v>
      </c>
      <c r="C60" s="378" t="s">
        <v>26</v>
      </c>
      <c r="D60" s="378"/>
      <c r="E60" s="378"/>
      <c r="F60" s="16">
        <v>4887.62</v>
      </c>
      <c r="G60" s="16"/>
      <c r="H60" s="21">
        <v>1779.68</v>
      </c>
      <c r="I60" s="17">
        <f t="shared" si="11"/>
        <v>36.41199602260405</v>
      </c>
      <c r="J60" s="34"/>
    </row>
    <row r="61" spans="2:10" x14ac:dyDescent="0.25">
      <c r="B61" s="20">
        <v>6134</v>
      </c>
      <c r="C61" s="378" t="s">
        <v>27</v>
      </c>
      <c r="D61" s="378"/>
      <c r="E61" s="378"/>
      <c r="F61" s="16">
        <v>101846.7</v>
      </c>
      <c r="G61" s="16"/>
      <c r="H61" s="21">
        <v>72831.58</v>
      </c>
      <c r="I61" s="17">
        <f t="shared" si="11"/>
        <v>71.510986610268176</v>
      </c>
      <c r="J61" s="34"/>
    </row>
    <row r="62" spans="2:10" x14ac:dyDescent="0.25">
      <c r="B62" s="27">
        <v>614</v>
      </c>
      <c r="C62" s="431" t="s">
        <v>62</v>
      </c>
      <c r="D62" s="432"/>
      <c r="E62" s="433"/>
      <c r="F62" s="28">
        <f>SUM(F63:F64)</f>
        <v>4100.6899999999996</v>
      </c>
      <c r="G62" s="28"/>
      <c r="H62" s="28">
        <f t="shared" ref="H62" si="14">SUM(H63:H64)</f>
        <v>3067.98</v>
      </c>
      <c r="I62" s="116">
        <f t="shared" si="11"/>
        <v>74.81618947055253</v>
      </c>
      <c r="J62" s="29"/>
    </row>
    <row r="63" spans="2:10" x14ac:dyDescent="0.25">
      <c r="B63" s="20">
        <v>6142</v>
      </c>
      <c r="C63" s="378" t="s">
        <v>28</v>
      </c>
      <c r="D63" s="378"/>
      <c r="E63" s="378"/>
      <c r="F63" s="16">
        <v>4100.6899999999996</v>
      </c>
      <c r="G63" s="16"/>
      <c r="H63" s="21">
        <v>3067.98</v>
      </c>
      <c r="I63" s="17">
        <f t="shared" si="11"/>
        <v>74.81618947055253</v>
      </c>
      <c r="J63" s="34"/>
    </row>
    <row r="64" spans="2:10" ht="25.5" customHeight="1" x14ac:dyDescent="0.25">
      <c r="B64" s="20">
        <v>6145</v>
      </c>
      <c r="C64" s="378" t="s">
        <v>29</v>
      </c>
      <c r="D64" s="378"/>
      <c r="E64" s="378"/>
      <c r="F64" s="16">
        <v>0</v>
      </c>
      <c r="G64" s="16"/>
      <c r="H64" s="21">
        <v>0</v>
      </c>
      <c r="I64" s="304" t="e">
        <f t="shared" si="11"/>
        <v>#DIV/0!</v>
      </c>
      <c r="J64" s="34"/>
    </row>
    <row r="65" spans="2:13" x14ac:dyDescent="0.25">
      <c r="B65" s="200" t="s">
        <v>528</v>
      </c>
      <c r="C65" s="383" t="s">
        <v>153</v>
      </c>
      <c r="D65" s="384"/>
      <c r="E65" s="385"/>
      <c r="F65" s="206">
        <v>493976.5</v>
      </c>
      <c r="G65" s="201">
        <v>1368280</v>
      </c>
      <c r="H65" s="206">
        <v>524668.53</v>
      </c>
      <c r="I65" s="223">
        <f t="shared" ref="I65" si="15">H65/F65*100</f>
        <v>106.21325710838472</v>
      </c>
      <c r="J65" s="301">
        <f>H65/G65*100</f>
        <v>38.345114304089805</v>
      </c>
    </row>
    <row r="66" spans="2:13" ht="25.5" customHeight="1" x14ac:dyDescent="0.25">
      <c r="B66" s="48">
        <v>63</v>
      </c>
      <c r="C66" s="430" t="s">
        <v>30</v>
      </c>
      <c r="D66" s="430"/>
      <c r="E66" s="430"/>
      <c r="F66" s="49">
        <f>F67+F70+F73</f>
        <v>367759.94</v>
      </c>
      <c r="G66" s="49">
        <v>4613520</v>
      </c>
      <c r="H66" s="49">
        <f t="shared" ref="H66" si="16">H67+H70+H73</f>
        <v>92788.72</v>
      </c>
      <c r="I66" s="115">
        <f t="shared" si="11"/>
        <v>25.230785060493538</v>
      </c>
      <c r="J66" s="302">
        <f>H66/G66*100</f>
        <v>2.0112348055281002</v>
      </c>
      <c r="K66" s="107"/>
    </row>
    <row r="67" spans="2:13" ht="15.75" customHeight="1" x14ac:dyDescent="0.25">
      <c r="B67" s="27">
        <v>633</v>
      </c>
      <c r="C67" s="431" t="s">
        <v>63</v>
      </c>
      <c r="D67" s="432"/>
      <c r="E67" s="433"/>
      <c r="F67" s="28">
        <f>SUM(F68:F69)</f>
        <v>134091.6</v>
      </c>
      <c r="G67" s="28"/>
      <c r="H67" s="28">
        <f t="shared" ref="H67" si="17">SUM(H68:H69)</f>
        <v>71612.44</v>
      </c>
      <c r="I67" s="30">
        <f t="shared" si="11"/>
        <v>53.405612282946876</v>
      </c>
      <c r="J67" s="50"/>
    </row>
    <row r="68" spans="2:13" x14ac:dyDescent="0.25">
      <c r="B68" s="20">
        <v>6331</v>
      </c>
      <c r="C68" s="378" t="s">
        <v>31</v>
      </c>
      <c r="D68" s="378"/>
      <c r="E68" s="378"/>
      <c r="F68" s="16">
        <v>13691.6</v>
      </c>
      <c r="G68" s="16"/>
      <c r="H68" s="21">
        <v>36612.44</v>
      </c>
      <c r="I68" s="17">
        <f t="shared" si="11"/>
        <v>267.40804580910924</v>
      </c>
      <c r="J68" s="34"/>
    </row>
    <row r="69" spans="2:13" x14ac:dyDescent="0.25">
      <c r="B69" s="20">
        <v>6332</v>
      </c>
      <c r="C69" s="378" t="s">
        <v>32</v>
      </c>
      <c r="D69" s="378"/>
      <c r="E69" s="378"/>
      <c r="F69" s="16">
        <v>120400</v>
      </c>
      <c r="G69" s="16"/>
      <c r="H69" s="21">
        <v>35000</v>
      </c>
      <c r="I69" s="17">
        <f t="shared" si="11"/>
        <v>29.069767441860467</v>
      </c>
      <c r="J69" s="34"/>
    </row>
    <row r="70" spans="2:13" x14ac:dyDescent="0.25">
      <c r="B70" s="51">
        <v>634</v>
      </c>
      <c r="C70" s="431" t="s">
        <v>64</v>
      </c>
      <c r="D70" s="432"/>
      <c r="E70" s="433"/>
      <c r="F70" s="28">
        <f>SUM(F71:F72)</f>
        <v>0</v>
      </c>
      <c r="G70" s="28"/>
      <c r="H70" s="28">
        <f t="shared" ref="H70" si="18">SUM(H71:H72)</f>
        <v>11451.8</v>
      </c>
      <c r="I70" s="30" t="e">
        <f t="shared" si="11"/>
        <v>#DIV/0!</v>
      </c>
      <c r="J70" s="50"/>
    </row>
    <row r="71" spans="2:13" ht="23.25" customHeight="1" x14ac:dyDescent="0.25">
      <c r="B71" s="20">
        <v>6341</v>
      </c>
      <c r="C71" s="378" t="s">
        <v>33</v>
      </c>
      <c r="D71" s="378"/>
      <c r="E71" s="378"/>
      <c r="F71" s="16">
        <v>0</v>
      </c>
      <c r="G71" s="16"/>
      <c r="H71" s="21">
        <v>11451.8</v>
      </c>
      <c r="I71" s="303" t="e">
        <f t="shared" si="11"/>
        <v>#DIV/0!</v>
      </c>
      <c r="J71" s="34"/>
    </row>
    <row r="72" spans="2:13" ht="25.5" customHeight="1" x14ac:dyDescent="0.25">
      <c r="B72" s="20">
        <v>6342</v>
      </c>
      <c r="C72" s="378" t="s">
        <v>34</v>
      </c>
      <c r="D72" s="378"/>
      <c r="E72" s="378"/>
      <c r="F72" s="16">
        <v>0</v>
      </c>
      <c r="G72" s="16"/>
      <c r="H72" s="21">
        <v>0</v>
      </c>
      <c r="I72" s="17" t="e">
        <f t="shared" si="11"/>
        <v>#DIV/0!</v>
      </c>
      <c r="J72" s="34"/>
    </row>
    <row r="73" spans="2:13" ht="19.5" customHeight="1" x14ac:dyDescent="0.25">
      <c r="B73" s="27">
        <v>638</v>
      </c>
      <c r="C73" s="431" t="s">
        <v>65</v>
      </c>
      <c r="D73" s="432"/>
      <c r="E73" s="433"/>
      <c r="F73" s="28">
        <f>SUM(F74:F75)</f>
        <v>233668.34</v>
      </c>
      <c r="G73" s="28">
        <f>SUM(G74:G75)</f>
        <v>0</v>
      </c>
      <c r="H73" s="28">
        <f>SUM(H74:H75)</f>
        <v>9724.48</v>
      </c>
      <c r="I73" s="30">
        <f t="shared" si="11"/>
        <v>4.1616592132250352</v>
      </c>
      <c r="J73" s="50"/>
    </row>
    <row r="74" spans="2:13" ht="24.75" customHeight="1" x14ac:dyDescent="0.25">
      <c r="B74" s="20">
        <v>6381</v>
      </c>
      <c r="C74" s="377" t="s">
        <v>688</v>
      </c>
      <c r="D74" s="378"/>
      <c r="E74" s="379"/>
      <c r="F74" s="16">
        <v>0</v>
      </c>
      <c r="G74" s="16"/>
      <c r="H74" s="21">
        <v>9724.48</v>
      </c>
      <c r="I74" s="17"/>
      <c r="J74" s="34"/>
    </row>
    <row r="75" spans="2:13" ht="24" customHeight="1" x14ac:dyDescent="0.25">
      <c r="B75" s="20">
        <v>6382</v>
      </c>
      <c r="C75" s="378" t="s">
        <v>35</v>
      </c>
      <c r="D75" s="378"/>
      <c r="E75" s="378"/>
      <c r="F75" s="16">
        <v>233668.34</v>
      </c>
      <c r="G75" s="16"/>
      <c r="H75" s="21">
        <v>0</v>
      </c>
      <c r="I75" s="17">
        <f t="shared" si="11"/>
        <v>0</v>
      </c>
      <c r="J75" s="34"/>
    </row>
    <row r="76" spans="2:13" ht="16.5" customHeight="1" x14ac:dyDescent="0.25">
      <c r="B76" s="200" t="s">
        <v>529</v>
      </c>
      <c r="C76" s="383" t="s">
        <v>530</v>
      </c>
      <c r="D76" s="384"/>
      <c r="E76" s="385"/>
      <c r="F76" s="206">
        <v>134091.6</v>
      </c>
      <c r="G76" s="201">
        <v>1225200</v>
      </c>
      <c r="H76" s="206">
        <f>H66-H77</f>
        <v>83064.240000000005</v>
      </c>
      <c r="I76" s="211">
        <f t="shared" ref="I76:I77" si="19">H76/F76*100</f>
        <v>61.945893702513807</v>
      </c>
      <c r="J76" s="300">
        <f t="shared" ref="J76:J77" si="20">H76/G76*100</f>
        <v>6.7796474045053872</v>
      </c>
    </row>
    <row r="77" spans="2:13" ht="15.75" customHeight="1" x14ac:dyDescent="0.25">
      <c r="B77" s="200" t="s">
        <v>531</v>
      </c>
      <c r="C77" s="383" t="s">
        <v>532</v>
      </c>
      <c r="D77" s="384"/>
      <c r="E77" s="385"/>
      <c r="F77" s="206">
        <v>233668.34</v>
      </c>
      <c r="G77" s="201">
        <v>3288320</v>
      </c>
      <c r="H77" s="206">
        <v>9724.48</v>
      </c>
      <c r="I77" s="211">
        <f t="shared" si="19"/>
        <v>4.1616592132250352</v>
      </c>
      <c r="J77" s="300">
        <f t="shared" si="20"/>
        <v>0.2957279096924873</v>
      </c>
      <c r="M77" s="107"/>
    </row>
    <row r="78" spans="2:13" x14ac:dyDescent="0.25">
      <c r="B78" s="48">
        <v>64</v>
      </c>
      <c r="C78" s="430" t="s">
        <v>36</v>
      </c>
      <c r="D78" s="430"/>
      <c r="E78" s="430"/>
      <c r="F78" s="49">
        <f>F79+F81</f>
        <v>122723.04999999999</v>
      </c>
      <c r="G78" s="49">
        <v>440000</v>
      </c>
      <c r="H78" s="49">
        <f t="shared" ref="H78" si="21">H79+H81</f>
        <v>181604.50999999998</v>
      </c>
      <c r="I78" s="115">
        <f t="shared" si="11"/>
        <v>147.9791367636316</v>
      </c>
      <c r="J78" s="302">
        <f>H78/G78*100</f>
        <v>41.273752272727272</v>
      </c>
    </row>
    <row r="79" spans="2:13" x14ac:dyDescent="0.25">
      <c r="B79" s="27">
        <v>641</v>
      </c>
      <c r="C79" s="431" t="s">
        <v>66</v>
      </c>
      <c r="D79" s="432"/>
      <c r="E79" s="433"/>
      <c r="F79" s="28">
        <f>SUM(F80)</f>
        <v>0</v>
      </c>
      <c r="G79" s="28"/>
      <c r="H79" s="28">
        <f t="shared" ref="H79" si="22">SUM(H80)</f>
        <v>0</v>
      </c>
      <c r="I79" s="30" t="e">
        <f t="shared" si="11"/>
        <v>#DIV/0!</v>
      </c>
      <c r="J79" s="50"/>
    </row>
    <row r="80" spans="2:13" ht="23.25" customHeight="1" x14ac:dyDescent="0.25">
      <c r="B80" s="20">
        <v>6413</v>
      </c>
      <c r="C80" s="421" t="s">
        <v>37</v>
      </c>
      <c r="D80" s="421"/>
      <c r="E80" s="421"/>
      <c r="F80" s="17">
        <v>0</v>
      </c>
      <c r="G80" s="17"/>
      <c r="H80" s="22">
        <v>0</v>
      </c>
      <c r="I80" s="17" t="e">
        <f t="shared" si="11"/>
        <v>#DIV/0!</v>
      </c>
      <c r="J80" s="34"/>
    </row>
    <row r="81" spans="2:10" ht="17.25" customHeight="1" x14ac:dyDescent="0.25">
      <c r="B81" s="27">
        <v>642</v>
      </c>
      <c r="C81" s="431" t="s">
        <v>67</v>
      </c>
      <c r="D81" s="432"/>
      <c r="E81" s="433"/>
      <c r="F81" s="30">
        <f>SUM(F82:F85)</f>
        <v>122723.04999999999</v>
      </c>
      <c r="G81" s="30"/>
      <c r="H81" s="30">
        <f t="shared" ref="H81" si="23">SUM(H82:H85)</f>
        <v>181604.50999999998</v>
      </c>
      <c r="I81" s="30">
        <f t="shared" si="11"/>
        <v>147.9791367636316</v>
      </c>
      <c r="J81" s="50"/>
    </row>
    <row r="82" spans="2:10" ht="24" customHeight="1" x14ac:dyDescent="0.25">
      <c r="B82" s="20">
        <v>6421</v>
      </c>
      <c r="C82" s="421" t="s">
        <v>38</v>
      </c>
      <c r="D82" s="421"/>
      <c r="E82" s="421"/>
      <c r="F82" s="17">
        <v>113470.43</v>
      </c>
      <c r="G82" s="17"/>
      <c r="H82" s="22">
        <v>154691.18</v>
      </c>
      <c r="I82" s="17">
        <f t="shared" si="11"/>
        <v>136.3273057130391</v>
      </c>
      <c r="J82" s="34"/>
    </row>
    <row r="83" spans="2:10" ht="24.75" customHeight="1" x14ac:dyDescent="0.25">
      <c r="B83" s="20">
        <v>6422</v>
      </c>
      <c r="C83" s="421" t="s">
        <v>39</v>
      </c>
      <c r="D83" s="421"/>
      <c r="E83" s="421"/>
      <c r="F83" s="17">
        <v>5792.23</v>
      </c>
      <c r="G83" s="17"/>
      <c r="H83" s="22">
        <v>5636.81</v>
      </c>
      <c r="I83" s="17">
        <f t="shared" si="11"/>
        <v>97.316750198110242</v>
      </c>
      <c r="J83" s="34"/>
    </row>
    <row r="84" spans="2:10" ht="24.75" customHeight="1" x14ac:dyDescent="0.25">
      <c r="B84" s="20">
        <v>6423</v>
      </c>
      <c r="C84" s="421" t="s">
        <v>40</v>
      </c>
      <c r="D84" s="421"/>
      <c r="E84" s="421"/>
      <c r="F84" s="17">
        <v>3358.52</v>
      </c>
      <c r="G84" s="17"/>
      <c r="H84" s="22">
        <v>20247.68</v>
      </c>
      <c r="I84" s="89">
        <f>H84/F84*100</f>
        <v>602.87507592630084</v>
      </c>
      <c r="J84" s="34"/>
    </row>
    <row r="85" spans="2:10" x14ac:dyDescent="0.25">
      <c r="B85" s="20">
        <v>6429</v>
      </c>
      <c r="C85" s="421" t="s">
        <v>41</v>
      </c>
      <c r="D85" s="421"/>
      <c r="E85" s="421"/>
      <c r="F85" s="17">
        <v>101.87</v>
      </c>
      <c r="G85" s="17"/>
      <c r="H85" s="22">
        <v>1028.8399999999999</v>
      </c>
      <c r="I85" s="17">
        <f t="shared" si="11"/>
        <v>1009.9538627662706</v>
      </c>
      <c r="J85" s="34"/>
    </row>
    <row r="86" spans="2:10" x14ac:dyDescent="0.25">
      <c r="B86" s="200" t="s">
        <v>528</v>
      </c>
      <c r="C86" s="383" t="s">
        <v>153</v>
      </c>
      <c r="D86" s="384"/>
      <c r="E86" s="385"/>
      <c r="F86" s="206">
        <v>0</v>
      </c>
      <c r="G86" s="201">
        <v>1000</v>
      </c>
      <c r="H86" s="206">
        <v>0</v>
      </c>
      <c r="I86" s="211" t="e">
        <f t="shared" ref="I86:I87" si="24">H86/F86*100</f>
        <v>#DIV/0!</v>
      </c>
      <c r="J86" s="300">
        <f t="shared" ref="J86:J87" si="25">H86/G86*100</f>
        <v>0</v>
      </c>
    </row>
    <row r="87" spans="2:10" x14ac:dyDescent="0.25">
      <c r="B87" s="200" t="s">
        <v>533</v>
      </c>
      <c r="C87" s="383" t="s">
        <v>534</v>
      </c>
      <c r="D87" s="384"/>
      <c r="E87" s="385"/>
      <c r="F87" s="206">
        <v>1222723.05</v>
      </c>
      <c r="G87" s="201">
        <v>439000</v>
      </c>
      <c r="H87" s="206">
        <v>181604.51</v>
      </c>
      <c r="I87" s="211">
        <f t="shared" si="24"/>
        <v>14.852464750705401</v>
      </c>
      <c r="J87" s="300">
        <f t="shared" si="25"/>
        <v>41.36776993166287</v>
      </c>
    </row>
    <row r="88" spans="2:10" ht="37.5" customHeight="1" x14ac:dyDescent="0.25">
      <c r="B88" s="48">
        <v>65</v>
      </c>
      <c r="C88" s="430" t="s">
        <v>42</v>
      </c>
      <c r="D88" s="430"/>
      <c r="E88" s="430"/>
      <c r="F88" s="52">
        <f>F89+F92+F95</f>
        <v>227473.31</v>
      </c>
      <c r="G88" s="52">
        <v>791000</v>
      </c>
      <c r="H88" s="52">
        <f t="shared" ref="H88" si="26">H89+H92+H95</f>
        <v>111595.39000000001</v>
      </c>
      <c r="I88" s="115">
        <f t="shared" si="11"/>
        <v>49.058674180280761</v>
      </c>
      <c r="J88" s="302">
        <f>H88/G88*100</f>
        <v>14.108140328697852</v>
      </c>
    </row>
    <row r="89" spans="2:10" ht="17.25" customHeight="1" x14ac:dyDescent="0.25">
      <c r="B89" s="27">
        <v>651</v>
      </c>
      <c r="C89" s="431" t="s">
        <v>68</v>
      </c>
      <c r="D89" s="432"/>
      <c r="E89" s="433"/>
      <c r="F89" s="30">
        <f>SUM(F90:F91)</f>
        <v>13879.01</v>
      </c>
      <c r="G89" s="30"/>
      <c r="H89" s="30">
        <f t="shared" ref="H89" si="27">SUM(H90:H91)</f>
        <v>4805.84</v>
      </c>
      <c r="I89" s="30">
        <f t="shared" ref="I89:I117" si="28">H89/F89*100</f>
        <v>34.626677263003629</v>
      </c>
      <c r="J89" s="50"/>
    </row>
    <row r="90" spans="2:10" x14ac:dyDescent="0.25">
      <c r="B90" s="20">
        <v>6513</v>
      </c>
      <c r="C90" s="378" t="s">
        <v>43</v>
      </c>
      <c r="D90" s="378"/>
      <c r="E90" s="378"/>
      <c r="F90" s="17">
        <v>4.07</v>
      </c>
      <c r="G90" s="17"/>
      <c r="H90" s="22">
        <v>0</v>
      </c>
      <c r="I90" s="17">
        <f t="shared" si="28"/>
        <v>0</v>
      </c>
      <c r="J90" s="34"/>
    </row>
    <row r="91" spans="2:10" x14ac:dyDescent="0.25">
      <c r="B91" s="20">
        <v>6514</v>
      </c>
      <c r="C91" s="378" t="s">
        <v>44</v>
      </c>
      <c r="D91" s="378"/>
      <c r="E91" s="378"/>
      <c r="F91" s="17">
        <v>13874.94</v>
      </c>
      <c r="G91" s="17"/>
      <c r="H91" s="22">
        <v>4805.84</v>
      </c>
      <c r="I91" s="17">
        <f t="shared" si="28"/>
        <v>34.636834465590482</v>
      </c>
      <c r="J91" s="34"/>
    </row>
    <row r="92" spans="2:10" x14ac:dyDescent="0.25">
      <c r="B92" s="27">
        <v>652</v>
      </c>
      <c r="C92" s="431" t="s">
        <v>69</v>
      </c>
      <c r="D92" s="432"/>
      <c r="E92" s="433"/>
      <c r="F92" s="30">
        <f>SUM(F93:F94)</f>
        <v>89018.26</v>
      </c>
      <c r="G92" s="30"/>
      <c r="H92" s="30">
        <f t="shared" ref="H92" si="29">SUM(H93:H94)</f>
        <v>4743.43</v>
      </c>
      <c r="I92" s="30">
        <f t="shared" si="28"/>
        <v>5.3286033674439386</v>
      </c>
      <c r="J92" s="50"/>
    </row>
    <row r="93" spans="2:10" x14ac:dyDescent="0.25">
      <c r="B93" s="20">
        <v>6522</v>
      </c>
      <c r="C93" s="378" t="s">
        <v>45</v>
      </c>
      <c r="D93" s="378"/>
      <c r="E93" s="378"/>
      <c r="F93" s="17">
        <v>294.29000000000002</v>
      </c>
      <c r="G93" s="17"/>
      <c r="H93" s="22">
        <v>4.76</v>
      </c>
      <c r="I93" s="17">
        <f t="shared" si="28"/>
        <v>1.6174521730266063</v>
      </c>
      <c r="J93" s="34"/>
    </row>
    <row r="94" spans="2:10" x14ac:dyDescent="0.25">
      <c r="B94" s="20">
        <v>6526</v>
      </c>
      <c r="C94" s="378" t="s">
        <v>46</v>
      </c>
      <c r="D94" s="378"/>
      <c r="E94" s="378"/>
      <c r="F94" s="17">
        <v>88723.97</v>
      </c>
      <c r="G94" s="17"/>
      <c r="H94" s="22">
        <v>4738.67</v>
      </c>
      <c r="I94" s="17">
        <f t="shared" si="28"/>
        <v>5.3409129460730851</v>
      </c>
      <c r="J94" s="34"/>
    </row>
    <row r="95" spans="2:10" x14ac:dyDescent="0.25">
      <c r="B95" s="27">
        <v>653</v>
      </c>
      <c r="C95" s="431" t="s">
        <v>70</v>
      </c>
      <c r="D95" s="432"/>
      <c r="E95" s="433"/>
      <c r="F95" s="30">
        <f>SUM(F96:F97)</f>
        <v>124576.04000000001</v>
      </c>
      <c r="G95" s="30"/>
      <c r="H95" s="30">
        <f t="shared" ref="H95" si="30">SUM(H96:H97)</f>
        <v>102046.12000000001</v>
      </c>
      <c r="I95" s="30">
        <f t="shared" si="28"/>
        <v>81.914724532903762</v>
      </c>
      <c r="J95" s="50"/>
    </row>
    <row r="96" spans="2:10" x14ac:dyDescent="0.25">
      <c r="B96" s="20">
        <v>6531</v>
      </c>
      <c r="C96" s="378" t="s">
        <v>47</v>
      </c>
      <c r="D96" s="378"/>
      <c r="E96" s="378"/>
      <c r="F96" s="17">
        <v>47061.97</v>
      </c>
      <c r="G96" s="17"/>
      <c r="H96" s="22">
        <v>15668.8</v>
      </c>
      <c r="I96" s="303">
        <f t="shared" si="28"/>
        <v>33.293973881671334</v>
      </c>
      <c r="J96" s="34"/>
    </row>
    <row r="97" spans="2:13" x14ac:dyDescent="0.25">
      <c r="B97" s="20">
        <v>6532</v>
      </c>
      <c r="C97" s="378" t="s">
        <v>48</v>
      </c>
      <c r="D97" s="378"/>
      <c r="E97" s="378"/>
      <c r="F97" s="17">
        <v>77514.070000000007</v>
      </c>
      <c r="G97" s="17"/>
      <c r="H97" s="22">
        <v>86377.32</v>
      </c>
      <c r="I97" s="17">
        <f t="shared" si="28"/>
        <v>111.43437572043374</v>
      </c>
      <c r="J97" s="34"/>
    </row>
    <row r="98" spans="2:13" x14ac:dyDescent="0.25">
      <c r="B98" s="200" t="s">
        <v>528</v>
      </c>
      <c r="C98" s="383" t="s">
        <v>153</v>
      </c>
      <c r="D98" s="384"/>
      <c r="E98" s="385"/>
      <c r="F98" s="205">
        <v>88723.97</v>
      </c>
      <c r="G98" s="201">
        <v>150000</v>
      </c>
      <c r="H98" s="205">
        <v>4738.67</v>
      </c>
      <c r="I98" s="211">
        <f t="shared" ref="I98:I99" si="31">H98/F98*100</f>
        <v>5.3409129460730851</v>
      </c>
      <c r="J98" s="300">
        <f t="shared" ref="J98:J99" si="32">H98/G98*100</f>
        <v>3.1591133333333334</v>
      </c>
    </row>
    <row r="99" spans="2:13" x14ac:dyDescent="0.25">
      <c r="B99" s="200" t="s">
        <v>533</v>
      </c>
      <c r="C99" s="383" t="s">
        <v>534</v>
      </c>
      <c r="D99" s="384"/>
      <c r="E99" s="385"/>
      <c r="F99" s="205">
        <v>138749.34</v>
      </c>
      <c r="G99" s="201">
        <v>641000</v>
      </c>
      <c r="H99" s="205">
        <f>H88-H98</f>
        <v>106856.72000000002</v>
      </c>
      <c r="I99" s="211">
        <f t="shared" si="31"/>
        <v>77.014218590156915</v>
      </c>
      <c r="J99" s="300">
        <f t="shared" si="32"/>
        <v>16.670315132605307</v>
      </c>
      <c r="M99" s="107"/>
    </row>
    <row r="100" spans="2:13" ht="25.5" customHeight="1" x14ac:dyDescent="0.25">
      <c r="B100" s="48">
        <v>66</v>
      </c>
      <c r="C100" s="445" t="s">
        <v>49</v>
      </c>
      <c r="D100" s="445"/>
      <c r="E100" s="445"/>
      <c r="F100" s="49">
        <f>F101+F103</f>
        <v>10588.13</v>
      </c>
      <c r="G100" s="49">
        <v>22000</v>
      </c>
      <c r="H100" s="49">
        <f t="shared" ref="H100" si="33">H101+H103</f>
        <v>8901.61</v>
      </c>
      <c r="I100" s="115">
        <f t="shared" si="28"/>
        <v>84.071597156438401</v>
      </c>
      <c r="J100" s="302">
        <f>H100/G100*100</f>
        <v>40.461863636363638</v>
      </c>
    </row>
    <row r="101" spans="2:13" ht="25.5" customHeight="1" x14ac:dyDescent="0.25">
      <c r="B101" s="27">
        <v>661</v>
      </c>
      <c r="C101" s="431" t="s">
        <v>71</v>
      </c>
      <c r="D101" s="432"/>
      <c r="E101" s="433"/>
      <c r="F101" s="28">
        <f>SUM(F102)</f>
        <v>10438.129999999999</v>
      </c>
      <c r="G101" s="28"/>
      <c r="H101" s="28">
        <f t="shared" ref="H101" si="34">SUM(H102)</f>
        <v>8901.61</v>
      </c>
      <c r="I101" s="30">
        <f t="shared" si="28"/>
        <v>85.279738803789584</v>
      </c>
      <c r="J101" s="50"/>
    </row>
    <row r="102" spans="2:13" x14ac:dyDescent="0.25">
      <c r="B102" s="20">
        <v>6615</v>
      </c>
      <c r="C102" s="498" t="s">
        <v>50</v>
      </c>
      <c r="D102" s="498"/>
      <c r="E102" s="498"/>
      <c r="F102" s="16">
        <v>10438.129999999999</v>
      </c>
      <c r="G102" s="16"/>
      <c r="H102" s="21">
        <v>8901.61</v>
      </c>
      <c r="I102" s="17">
        <f t="shared" si="28"/>
        <v>85.279738803789584</v>
      </c>
      <c r="J102" s="34"/>
    </row>
    <row r="103" spans="2:13" ht="24" customHeight="1" x14ac:dyDescent="0.25">
      <c r="B103" s="27">
        <v>663</v>
      </c>
      <c r="C103" s="431" t="s">
        <v>72</v>
      </c>
      <c r="D103" s="432"/>
      <c r="E103" s="433"/>
      <c r="F103" s="28">
        <f>SUM(F104:F105)</f>
        <v>150</v>
      </c>
      <c r="G103" s="28"/>
      <c r="H103" s="28">
        <f t="shared" ref="H103" si="35">SUM(H104:H105)</f>
        <v>0</v>
      </c>
      <c r="I103" s="30">
        <f t="shared" si="28"/>
        <v>0</v>
      </c>
      <c r="J103" s="50"/>
    </row>
    <row r="104" spans="2:13" x14ac:dyDescent="0.25">
      <c r="B104" s="20">
        <v>6631</v>
      </c>
      <c r="C104" s="498" t="s">
        <v>51</v>
      </c>
      <c r="D104" s="498"/>
      <c r="E104" s="498"/>
      <c r="F104" s="16">
        <v>150</v>
      </c>
      <c r="G104" s="16"/>
      <c r="H104" s="21">
        <v>0</v>
      </c>
      <c r="I104" s="17">
        <f t="shared" si="28"/>
        <v>0</v>
      </c>
      <c r="J104" s="34"/>
    </row>
    <row r="105" spans="2:13" x14ac:dyDescent="0.25">
      <c r="B105" s="20">
        <v>6632</v>
      </c>
      <c r="C105" s="498" t="s">
        <v>52</v>
      </c>
      <c r="D105" s="498"/>
      <c r="E105" s="498"/>
      <c r="F105" s="16">
        <v>0</v>
      </c>
      <c r="G105" s="16"/>
      <c r="H105" s="21">
        <v>0</v>
      </c>
      <c r="I105" s="17" t="e">
        <f t="shared" si="28"/>
        <v>#DIV/0!</v>
      </c>
      <c r="J105" s="34"/>
    </row>
    <row r="106" spans="2:13" x14ac:dyDescent="0.25">
      <c r="B106" s="200" t="s">
        <v>535</v>
      </c>
      <c r="C106" s="453" t="s">
        <v>154</v>
      </c>
      <c r="D106" s="454"/>
      <c r="E106" s="455"/>
      <c r="F106" s="206">
        <v>10438.129999999999</v>
      </c>
      <c r="G106" s="201">
        <v>17000</v>
      </c>
      <c r="H106" s="206">
        <v>8901.61</v>
      </c>
      <c r="I106" s="211">
        <f t="shared" ref="I106:I107" si="36">H106/F106*100</f>
        <v>85.279738803789584</v>
      </c>
      <c r="J106" s="300">
        <f t="shared" ref="J106:J107" si="37">H106/G106*100</f>
        <v>52.362411764705882</v>
      </c>
    </row>
    <row r="107" spans="2:13" x14ac:dyDescent="0.25">
      <c r="B107" s="200" t="s">
        <v>536</v>
      </c>
      <c r="C107" s="453" t="s">
        <v>537</v>
      </c>
      <c r="D107" s="454"/>
      <c r="E107" s="455"/>
      <c r="F107" s="206">
        <v>150</v>
      </c>
      <c r="G107" s="201">
        <v>5000</v>
      </c>
      <c r="H107" s="206">
        <v>0</v>
      </c>
      <c r="I107" s="211">
        <f t="shared" si="36"/>
        <v>0</v>
      </c>
      <c r="J107" s="300">
        <f t="shared" si="37"/>
        <v>0</v>
      </c>
    </row>
    <row r="108" spans="2:13" x14ac:dyDescent="0.25">
      <c r="B108" s="48">
        <v>68</v>
      </c>
      <c r="C108" s="469" t="s">
        <v>55</v>
      </c>
      <c r="D108" s="470"/>
      <c r="E108" s="471"/>
      <c r="F108" s="49">
        <f>F109</f>
        <v>0</v>
      </c>
      <c r="G108" s="49">
        <v>10000</v>
      </c>
      <c r="H108" s="49">
        <f t="shared" ref="H108" si="38">H109</f>
        <v>0</v>
      </c>
      <c r="I108" s="115" t="e">
        <f t="shared" si="28"/>
        <v>#DIV/0!</v>
      </c>
      <c r="J108" s="302">
        <f>H108/G108*100</f>
        <v>0</v>
      </c>
    </row>
    <row r="109" spans="2:13" x14ac:dyDescent="0.25">
      <c r="B109" s="27">
        <v>681</v>
      </c>
      <c r="C109" s="439" t="s">
        <v>526</v>
      </c>
      <c r="D109" s="440"/>
      <c r="E109" s="441"/>
      <c r="F109" s="28">
        <f>SUM(F110)</f>
        <v>0</v>
      </c>
      <c r="G109" s="28"/>
      <c r="H109" s="28">
        <f t="shared" ref="H109" si="39">SUM(H110)</f>
        <v>0</v>
      </c>
      <c r="I109" s="30" t="e">
        <f t="shared" si="28"/>
        <v>#DIV/0!</v>
      </c>
      <c r="J109" s="305" t="e">
        <f>H109/G109*100</f>
        <v>#DIV/0!</v>
      </c>
    </row>
    <row r="110" spans="2:13" x14ac:dyDescent="0.25">
      <c r="B110" s="20">
        <v>6819</v>
      </c>
      <c r="C110" s="442" t="s">
        <v>527</v>
      </c>
      <c r="D110" s="411"/>
      <c r="E110" s="443"/>
      <c r="F110" s="16">
        <v>0</v>
      </c>
      <c r="G110" s="16"/>
      <c r="H110" s="21">
        <v>0</v>
      </c>
      <c r="I110" s="17" t="e">
        <f t="shared" si="28"/>
        <v>#DIV/0!</v>
      </c>
      <c r="J110" s="79"/>
    </row>
    <row r="111" spans="2:13" x14ac:dyDescent="0.25">
      <c r="B111" s="200" t="s">
        <v>528</v>
      </c>
      <c r="C111" s="383" t="s">
        <v>153</v>
      </c>
      <c r="D111" s="384"/>
      <c r="E111" s="385"/>
      <c r="F111" s="201">
        <v>0</v>
      </c>
      <c r="G111" s="201">
        <v>10000</v>
      </c>
      <c r="H111" s="206">
        <v>0</v>
      </c>
      <c r="I111" s="211" t="e">
        <f t="shared" ref="I111" si="40">H111/F111*100</f>
        <v>#DIV/0!</v>
      </c>
      <c r="J111" s="235">
        <f>H111/G111*100</f>
        <v>0</v>
      </c>
    </row>
    <row r="112" spans="2:13" x14ac:dyDescent="0.25">
      <c r="B112" s="23">
        <v>7</v>
      </c>
      <c r="C112" s="465" t="s">
        <v>3</v>
      </c>
      <c r="D112" s="465"/>
      <c r="E112" s="465"/>
      <c r="F112" s="24">
        <f>F113</f>
        <v>3225.24</v>
      </c>
      <c r="G112" s="24">
        <f t="shared" ref="G112:H112" si="41">G113</f>
        <v>35000</v>
      </c>
      <c r="H112" s="24">
        <f t="shared" si="41"/>
        <v>0</v>
      </c>
      <c r="I112" s="25">
        <f t="shared" si="28"/>
        <v>0</v>
      </c>
      <c r="J112" s="26">
        <f>H112/G112*100</f>
        <v>0</v>
      </c>
    </row>
    <row r="113" spans="2:13" ht="24.75" customHeight="1" x14ac:dyDescent="0.25">
      <c r="B113" s="48">
        <v>71</v>
      </c>
      <c r="C113" s="430" t="s">
        <v>53</v>
      </c>
      <c r="D113" s="430"/>
      <c r="E113" s="430"/>
      <c r="F113" s="49">
        <f>F114</f>
        <v>3225.24</v>
      </c>
      <c r="G113" s="49">
        <v>35000</v>
      </c>
      <c r="H113" s="49">
        <f>H114</f>
        <v>0</v>
      </c>
      <c r="I113" s="115">
        <f t="shared" si="28"/>
        <v>0</v>
      </c>
      <c r="J113" s="302">
        <f>H113/G113*100</f>
        <v>0</v>
      </c>
    </row>
    <row r="114" spans="2:13" ht="24.75" customHeight="1" x14ac:dyDescent="0.25">
      <c r="B114" s="27">
        <v>711</v>
      </c>
      <c r="C114" s="431" t="s">
        <v>73</v>
      </c>
      <c r="D114" s="432"/>
      <c r="E114" s="433"/>
      <c r="F114" s="28">
        <f>SUM(F115)</f>
        <v>3225.24</v>
      </c>
      <c r="G114" s="28"/>
      <c r="H114" s="28">
        <f>SUM(H115)</f>
        <v>0</v>
      </c>
      <c r="I114" s="116">
        <f t="shared" si="28"/>
        <v>0</v>
      </c>
      <c r="J114" s="305" t="e">
        <f>H114/G114*100</f>
        <v>#DIV/0!</v>
      </c>
    </row>
    <row r="115" spans="2:13" x14ac:dyDescent="0.25">
      <c r="B115" s="20">
        <v>7111</v>
      </c>
      <c r="C115" s="377" t="s">
        <v>54</v>
      </c>
      <c r="D115" s="378"/>
      <c r="E115" s="379"/>
      <c r="F115" s="16">
        <v>3225.24</v>
      </c>
      <c r="G115" s="16"/>
      <c r="H115" s="21">
        <v>0</v>
      </c>
      <c r="I115" s="17">
        <f t="shared" si="28"/>
        <v>0</v>
      </c>
      <c r="J115" s="34"/>
    </row>
    <row r="116" spans="2:13" ht="24.75" customHeight="1" x14ac:dyDescent="0.25">
      <c r="B116" s="203" t="s">
        <v>538</v>
      </c>
      <c r="C116" s="459" t="s">
        <v>539</v>
      </c>
      <c r="D116" s="460"/>
      <c r="E116" s="461"/>
      <c r="F116" s="204">
        <v>3225.24</v>
      </c>
      <c r="G116" s="204">
        <v>35000</v>
      </c>
      <c r="H116" s="204">
        <v>0</v>
      </c>
      <c r="I116" s="223">
        <f t="shared" ref="I116" si="42">H116/F116*100</f>
        <v>0</v>
      </c>
      <c r="J116" s="300">
        <f>H116/G116*100</f>
        <v>0</v>
      </c>
    </row>
    <row r="117" spans="2:13" ht="15.75" thickBot="1" x14ac:dyDescent="0.3">
      <c r="B117" s="202"/>
      <c r="C117" s="467" t="s">
        <v>56</v>
      </c>
      <c r="D117" s="467"/>
      <c r="E117" s="468"/>
      <c r="F117" s="32">
        <f>F51+F112</f>
        <v>1225746.17</v>
      </c>
      <c r="G117" s="32">
        <f>G51+G112</f>
        <v>7279800</v>
      </c>
      <c r="H117" s="31">
        <f>H51+H112</f>
        <v>919558.76</v>
      </c>
      <c r="I117" s="32">
        <f t="shared" si="28"/>
        <v>75.020324966628294</v>
      </c>
      <c r="J117" s="35">
        <f>H117/G117*100</f>
        <v>12.631648671666804</v>
      </c>
      <c r="M117" s="107"/>
    </row>
    <row r="118" spans="2:13" x14ac:dyDescent="0.25">
      <c r="B118" s="75"/>
      <c r="C118" s="76"/>
      <c r="D118" s="76"/>
      <c r="E118" s="76"/>
      <c r="F118" s="77"/>
      <c r="G118" s="77"/>
      <c r="H118" s="77"/>
      <c r="I118" s="77"/>
      <c r="J118" s="77"/>
    </row>
    <row r="119" spans="2:13" x14ac:dyDescent="0.25">
      <c r="B119" s="75"/>
      <c r="C119" s="76"/>
      <c r="D119" s="76"/>
      <c r="E119" s="76"/>
      <c r="F119" s="77"/>
      <c r="G119" s="77"/>
      <c r="H119" s="77"/>
      <c r="I119" s="77"/>
      <c r="J119" s="77"/>
    </row>
    <row r="120" spans="2:13" x14ac:dyDescent="0.25">
      <c r="B120" s="75"/>
      <c r="C120" s="76"/>
      <c r="D120" s="76"/>
      <c r="E120" s="76"/>
      <c r="F120" s="77"/>
      <c r="G120" s="77"/>
      <c r="H120" s="77"/>
      <c r="I120" s="77"/>
      <c r="J120" s="77"/>
    </row>
    <row r="121" spans="2:13" x14ac:dyDescent="0.25">
      <c r="B121" s="75"/>
      <c r="C121" s="76"/>
      <c r="D121" s="76"/>
      <c r="E121" s="76"/>
      <c r="F121" s="77"/>
      <c r="G121" s="77"/>
      <c r="H121" s="77"/>
      <c r="I121" s="77"/>
      <c r="J121" s="77"/>
    </row>
    <row r="122" spans="2:13" x14ac:dyDescent="0.25">
      <c r="B122" s="75"/>
      <c r="C122" s="76"/>
      <c r="D122" s="76"/>
      <c r="E122" s="76"/>
      <c r="F122" s="77"/>
      <c r="G122" s="77"/>
      <c r="H122" s="77"/>
      <c r="I122" s="77"/>
      <c r="J122" s="77"/>
    </row>
    <row r="123" spans="2:13" x14ac:dyDescent="0.25">
      <c r="B123" s="75"/>
      <c r="C123" s="76"/>
      <c r="D123" s="76"/>
      <c r="E123" s="76"/>
      <c r="F123" s="77"/>
      <c r="G123" s="77"/>
      <c r="H123" s="77"/>
      <c r="I123" s="77"/>
      <c r="J123" s="77"/>
    </row>
    <row r="124" spans="2:13" x14ac:dyDescent="0.25">
      <c r="B124" s="75"/>
      <c r="C124" s="76"/>
      <c r="D124" s="76"/>
      <c r="E124" s="76"/>
      <c r="F124" s="77"/>
      <c r="G124" s="77"/>
      <c r="H124" s="77"/>
      <c r="I124" s="77"/>
      <c r="J124" s="77"/>
    </row>
    <row r="125" spans="2:13" x14ac:dyDescent="0.25">
      <c r="B125" s="75"/>
      <c r="C125" s="76"/>
      <c r="D125" s="76"/>
      <c r="E125" s="76"/>
      <c r="F125" s="77"/>
      <c r="G125" s="77"/>
      <c r="H125" s="77"/>
      <c r="I125" s="77"/>
      <c r="J125" s="77"/>
    </row>
    <row r="126" spans="2:13" x14ac:dyDescent="0.25">
      <c r="B126" s="75"/>
      <c r="C126" s="76"/>
      <c r="D126" s="76"/>
      <c r="E126" s="76"/>
      <c r="F126" s="77"/>
      <c r="G126" s="77"/>
      <c r="H126" s="77"/>
      <c r="I126" s="77"/>
      <c r="J126" s="77"/>
    </row>
    <row r="127" spans="2:13" x14ac:dyDescent="0.25">
      <c r="B127" s="75"/>
      <c r="C127" s="76"/>
      <c r="D127" s="76"/>
      <c r="E127" s="76"/>
      <c r="F127" s="77"/>
      <c r="G127" s="77"/>
      <c r="H127" s="77"/>
      <c r="I127" s="77"/>
      <c r="J127" s="77"/>
    </row>
    <row r="128" spans="2:13" x14ac:dyDescent="0.25">
      <c r="B128" s="75"/>
      <c r="C128" s="76"/>
      <c r="D128" s="76"/>
      <c r="E128" s="76"/>
      <c r="F128" s="77"/>
      <c r="G128" s="77"/>
      <c r="H128" s="77"/>
      <c r="I128" s="77"/>
      <c r="J128" s="77"/>
    </row>
    <row r="129" spans="2:13" x14ac:dyDescent="0.25">
      <c r="B129" s="75"/>
      <c r="C129" s="76"/>
      <c r="D129" s="76"/>
      <c r="E129" s="76"/>
      <c r="F129" s="77"/>
      <c r="G129" s="77"/>
      <c r="H129" s="77"/>
      <c r="I129" s="77"/>
      <c r="J129" s="77"/>
    </row>
    <row r="130" spans="2:13" x14ac:dyDescent="0.25">
      <c r="B130" s="75"/>
      <c r="C130" s="76"/>
      <c r="D130" s="76"/>
      <c r="E130" s="76"/>
      <c r="F130" s="77"/>
      <c r="G130" s="77"/>
      <c r="H130" s="77"/>
      <c r="I130" s="77"/>
      <c r="J130" s="77"/>
    </row>
    <row r="131" spans="2:13" ht="15.75" thickBot="1" x14ac:dyDescent="0.3">
      <c r="B131" s="3" t="s">
        <v>59</v>
      </c>
    </row>
    <row r="132" spans="2:13" ht="22.5" customHeight="1" x14ac:dyDescent="0.25">
      <c r="B132" s="44" t="s">
        <v>18</v>
      </c>
      <c r="C132" s="466" t="s">
        <v>19</v>
      </c>
      <c r="D132" s="466"/>
      <c r="E132" s="466"/>
      <c r="F132" s="45" t="s">
        <v>678</v>
      </c>
      <c r="G132" s="45" t="s">
        <v>673</v>
      </c>
      <c r="H132" s="46" t="s">
        <v>679</v>
      </c>
      <c r="I132" s="45" t="s">
        <v>57</v>
      </c>
      <c r="J132" s="47" t="s">
        <v>58</v>
      </c>
    </row>
    <row r="133" spans="2:13" ht="10.5" customHeight="1" x14ac:dyDescent="0.25">
      <c r="B133" s="54">
        <v>1</v>
      </c>
      <c r="C133" s="462">
        <v>2</v>
      </c>
      <c r="D133" s="463"/>
      <c r="E133" s="464"/>
      <c r="F133" s="14">
        <v>3</v>
      </c>
      <c r="G133" s="243">
        <v>5</v>
      </c>
      <c r="H133" s="15">
        <v>6</v>
      </c>
      <c r="I133" s="14">
        <v>7</v>
      </c>
      <c r="J133" s="55">
        <v>8</v>
      </c>
    </row>
    <row r="134" spans="2:13" x14ac:dyDescent="0.25">
      <c r="B134" s="56">
        <v>3</v>
      </c>
      <c r="C134" s="547" t="s">
        <v>5</v>
      </c>
      <c r="D134" s="548"/>
      <c r="E134" s="549"/>
      <c r="F134" s="277">
        <f>F135+F146+F187+F198+F205+F209+F215</f>
        <v>700309.33</v>
      </c>
      <c r="G134" s="298">
        <f>G135+G146+G187+G198+G205+G209+G215</f>
        <v>2973400</v>
      </c>
      <c r="H134" s="298">
        <f>H135+H146+H187+H198+H205+H209+H215</f>
        <v>1106722.4000000001</v>
      </c>
      <c r="I134" s="306">
        <f t="shared" ref="I134:I169" si="43">H134/F134*100</f>
        <v>158.03336505598179</v>
      </c>
      <c r="J134" s="278">
        <f>J135+J146+J187+J198+J209+J215</f>
        <v>328.7542825068976</v>
      </c>
      <c r="L134" s="107"/>
      <c r="M134" s="240"/>
    </row>
    <row r="135" spans="2:13" x14ac:dyDescent="0.25">
      <c r="B135" s="58">
        <v>31</v>
      </c>
      <c r="C135" s="469" t="s">
        <v>78</v>
      </c>
      <c r="D135" s="470"/>
      <c r="E135" s="471"/>
      <c r="F135" s="279">
        <f>F136+F138+F140</f>
        <v>175165.02000000002</v>
      </c>
      <c r="G135" s="246">
        <v>550000</v>
      </c>
      <c r="H135" s="49">
        <f>H136+H138+H140</f>
        <v>269667.64</v>
      </c>
      <c r="I135" s="280">
        <f t="shared" si="43"/>
        <v>153.95062324658198</v>
      </c>
      <c r="J135" s="59">
        <f>H135/G135*100</f>
        <v>49.030480000000004</v>
      </c>
    </row>
    <row r="136" spans="2:13" x14ac:dyDescent="0.25">
      <c r="B136" s="60">
        <v>311</v>
      </c>
      <c r="C136" s="439" t="s">
        <v>74</v>
      </c>
      <c r="D136" s="440"/>
      <c r="E136" s="441"/>
      <c r="F136" s="281">
        <f>SUM(F137)</f>
        <v>145662.1</v>
      </c>
      <c r="G136" s="247"/>
      <c r="H136" s="28">
        <f>SUM(H137)</f>
        <v>225228.52000000002</v>
      </c>
      <c r="I136" s="282">
        <f t="shared" si="43"/>
        <v>154.6239687605767</v>
      </c>
      <c r="J136" s="61" t="e">
        <f>H136/G136*100</f>
        <v>#DIV/0!</v>
      </c>
      <c r="M136" s="240"/>
    </row>
    <row r="137" spans="2:13" x14ac:dyDescent="0.25">
      <c r="B137" s="62">
        <v>3111</v>
      </c>
      <c r="C137" s="442" t="s">
        <v>75</v>
      </c>
      <c r="D137" s="411"/>
      <c r="E137" s="443"/>
      <c r="F137" s="16">
        <v>145662.1</v>
      </c>
      <c r="G137" s="248"/>
      <c r="H137" s="16">
        <f>G520+G1023+G1097</f>
        <v>225228.52000000002</v>
      </c>
      <c r="I137" s="283">
        <f t="shared" si="43"/>
        <v>154.6239687605767</v>
      </c>
      <c r="J137" s="63"/>
    </row>
    <row r="138" spans="2:13" x14ac:dyDescent="0.25">
      <c r="B138" s="60">
        <v>312</v>
      </c>
      <c r="C138" s="439" t="s">
        <v>76</v>
      </c>
      <c r="D138" s="440"/>
      <c r="E138" s="441"/>
      <c r="F138" s="281">
        <f>SUM(F139)</f>
        <v>7201.41</v>
      </c>
      <c r="G138" s="247"/>
      <c r="H138" s="28">
        <f>SUM(H139)</f>
        <v>7260</v>
      </c>
      <c r="I138" s="282">
        <f t="shared" si="43"/>
        <v>100.81359067182676</v>
      </c>
      <c r="J138" s="61" t="e">
        <f>H138/G138*100</f>
        <v>#DIV/0!</v>
      </c>
    </row>
    <row r="139" spans="2:13" x14ac:dyDescent="0.25">
      <c r="B139" s="62">
        <v>3121</v>
      </c>
      <c r="C139" s="442" t="s">
        <v>76</v>
      </c>
      <c r="D139" s="411"/>
      <c r="E139" s="443"/>
      <c r="F139" s="21">
        <v>7201.41</v>
      </c>
      <c r="G139" s="248"/>
      <c r="H139" s="16">
        <f>G521+G1024+G1098</f>
        <v>7260</v>
      </c>
      <c r="I139" s="283">
        <f t="shared" si="43"/>
        <v>100.81359067182676</v>
      </c>
      <c r="J139" s="63"/>
    </row>
    <row r="140" spans="2:13" x14ac:dyDescent="0.25">
      <c r="B140" s="60">
        <v>313</v>
      </c>
      <c r="C140" s="439" t="s">
        <v>130</v>
      </c>
      <c r="D140" s="440"/>
      <c r="E140" s="441"/>
      <c r="F140" s="281">
        <f>SUM(F141)</f>
        <v>22301.51</v>
      </c>
      <c r="G140" s="247"/>
      <c r="H140" s="28">
        <f>SUM(H141)</f>
        <v>37179.119999999995</v>
      </c>
      <c r="I140" s="282">
        <f t="shared" si="43"/>
        <v>166.71122269299252</v>
      </c>
      <c r="J140" s="61" t="e">
        <f>H140/G140*100</f>
        <v>#DIV/0!</v>
      </c>
    </row>
    <row r="141" spans="2:13" ht="27" customHeight="1" x14ac:dyDescent="0.25">
      <c r="B141" s="62">
        <v>3132</v>
      </c>
      <c r="C141" s="377" t="s">
        <v>77</v>
      </c>
      <c r="D141" s="378"/>
      <c r="E141" s="379"/>
      <c r="F141" s="16">
        <v>22301.51</v>
      </c>
      <c r="G141" s="248"/>
      <c r="H141" s="16">
        <f>G522+G1025+G1099</f>
        <v>37179.119999999995</v>
      </c>
      <c r="I141" s="283">
        <f t="shared" si="43"/>
        <v>166.71122269299252</v>
      </c>
      <c r="J141" s="63"/>
    </row>
    <row r="142" spans="2:13" ht="12.75" customHeight="1" x14ac:dyDescent="0.25">
      <c r="B142" s="208" t="s">
        <v>528</v>
      </c>
      <c r="C142" s="383" t="s">
        <v>153</v>
      </c>
      <c r="D142" s="384"/>
      <c r="E142" s="385"/>
      <c r="F142" s="206">
        <v>162211.01999999999</v>
      </c>
      <c r="G142" s="249">
        <v>518400</v>
      </c>
      <c r="H142" s="201">
        <v>243845.16</v>
      </c>
      <c r="I142" s="284"/>
      <c r="J142" s="242"/>
      <c r="L142" s="107"/>
    </row>
    <row r="143" spans="2:13" ht="12.75" customHeight="1" x14ac:dyDescent="0.25">
      <c r="B143" s="208" t="s">
        <v>535</v>
      </c>
      <c r="C143" s="244" t="s">
        <v>154</v>
      </c>
      <c r="D143" s="207"/>
      <c r="E143" s="245"/>
      <c r="F143" s="206">
        <v>0</v>
      </c>
      <c r="G143" s="249">
        <v>0</v>
      </c>
      <c r="H143" s="201">
        <v>0</v>
      </c>
      <c r="I143" s="284"/>
      <c r="J143" s="242"/>
    </row>
    <row r="144" spans="2:13" ht="12.75" customHeight="1" x14ac:dyDescent="0.25">
      <c r="B144" s="208" t="s">
        <v>529</v>
      </c>
      <c r="C144" s="383" t="s">
        <v>530</v>
      </c>
      <c r="D144" s="384"/>
      <c r="E144" s="385"/>
      <c r="F144" s="206">
        <v>12954</v>
      </c>
      <c r="G144" s="249">
        <v>13600</v>
      </c>
      <c r="H144" s="201">
        <v>16098</v>
      </c>
      <c r="I144" s="284"/>
      <c r="J144" s="242"/>
    </row>
    <row r="145" spans="2:10" ht="12.75" customHeight="1" x14ac:dyDescent="0.25">
      <c r="B145" s="208" t="s">
        <v>531</v>
      </c>
      <c r="C145" s="383" t="s">
        <v>532</v>
      </c>
      <c r="D145" s="384"/>
      <c r="E145" s="385"/>
      <c r="F145" s="206"/>
      <c r="G145" s="249">
        <v>18000</v>
      </c>
      <c r="H145" s="201">
        <v>9724.48</v>
      </c>
      <c r="I145" s="284"/>
      <c r="J145" s="242"/>
    </row>
    <row r="146" spans="2:10" x14ac:dyDescent="0.25">
      <c r="B146" s="58">
        <v>32</v>
      </c>
      <c r="C146" s="469" t="s">
        <v>79</v>
      </c>
      <c r="D146" s="470"/>
      <c r="E146" s="471"/>
      <c r="F146" s="279">
        <f>F147+F152+F159+F169+F171</f>
        <v>364382.86000000004</v>
      </c>
      <c r="G146" s="246">
        <v>1687300</v>
      </c>
      <c r="H146" s="49">
        <f>H147+H152+H159+H169+H171</f>
        <v>621248.27</v>
      </c>
      <c r="I146" s="280">
        <f t="shared" si="43"/>
        <v>170.49327457389185</v>
      </c>
      <c r="J146" s="59">
        <f>H146/G146*100</f>
        <v>36.819076038641619</v>
      </c>
    </row>
    <row r="147" spans="2:10" x14ac:dyDescent="0.25">
      <c r="B147" s="60">
        <v>321</v>
      </c>
      <c r="C147" s="439" t="s">
        <v>80</v>
      </c>
      <c r="D147" s="440"/>
      <c r="E147" s="441"/>
      <c r="F147" s="281">
        <f>SUM(F148:F151)</f>
        <v>5579.43</v>
      </c>
      <c r="G147" s="247"/>
      <c r="H147" s="28">
        <f>SUM(H148:H151)</f>
        <v>6293.83</v>
      </c>
      <c r="I147" s="282">
        <f t="shared" si="43"/>
        <v>112.80417533690716</v>
      </c>
      <c r="J147" s="61" t="e">
        <f>H147/G147*100</f>
        <v>#DIV/0!</v>
      </c>
    </row>
    <row r="148" spans="2:10" x14ac:dyDescent="0.25">
      <c r="B148" s="62">
        <v>3211</v>
      </c>
      <c r="C148" s="442" t="s">
        <v>81</v>
      </c>
      <c r="D148" s="411"/>
      <c r="E148" s="443"/>
      <c r="F148" s="22">
        <v>3305.97</v>
      </c>
      <c r="G148" s="250"/>
      <c r="H148" s="17">
        <f>G524+G1027</f>
        <v>2441.62</v>
      </c>
      <c r="I148" s="283">
        <f t="shared" si="43"/>
        <v>73.854874666134293</v>
      </c>
      <c r="J148" s="64"/>
    </row>
    <row r="149" spans="2:10" ht="22.5" customHeight="1" x14ac:dyDescent="0.25">
      <c r="B149" s="62">
        <v>3212</v>
      </c>
      <c r="C149" s="377" t="s">
        <v>82</v>
      </c>
      <c r="D149" s="378"/>
      <c r="E149" s="379"/>
      <c r="F149" s="22">
        <v>1341.2</v>
      </c>
      <c r="G149" s="250"/>
      <c r="H149" s="17">
        <f>G525+G1028</f>
        <v>2460.25</v>
      </c>
      <c r="I149" s="283">
        <f t="shared" si="43"/>
        <v>183.43647479868775</v>
      </c>
      <c r="J149" s="64"/>
    </row>
    <row r="150" spans="2:10" x14ac:dyDescent="0.25">
      <c r="B150" s="62">
        <v>3213</v>
      </c>
      <c r="C150" s="377" t="s">
        <v>83</v>
      </c>
      <c r="D150" s="378"/>
      <c r="E150" s="379"/>
      <c r="F150" s="22">
        <v>892.26</v>
      </c>
      <c r="G150" s="250"/>
      <c r="H150" s="17">
        <f>G526+G1029+G1101</f>
        <v>1391.96</v>
      </c>
      <c r="I150" s="283">
        <f t="shared" si="43"/>
        <v>156.00385537847714</v>
      </c>
      <c r="J150" s="64"/>
    </row>
    <row r="151" spans="2:10" x14ac:dyDescent="0.25">
      <c r="B151" s="62">
        <v>3214</v>
      </c>
      <c r="C151" s="377" t="s">
        <v>84</v>
      </c>
      <c r="D151" s="378"/>
      <c r="E151" s="379"/>
      <c r="F151" s="22">
        <v>40</v>
      </c>
      <c r="G151" s="250"/>
      <c r="H151" s="17">
        <f>G527+G1030</f>
        <v>0</v>
      </c>
      <c r="I151" s="283">
        <f t="shared" si="43"/>
        <v>0</v>
      </c>
      <c r="J151" s="64"/>
    </row>
    <row r="152" spans="2:10" ht="17.25" customHeight="1" x14ac:dyDescent="0.25">
      <c r="B152" s="60">
        <v>322</v>
      </c>
      <c r="C152" s="431" t="s">
        <v>85</v>
      </c>
      <c r="D152" s="432"/>
      <c r="E152" s="433"/>
      <c r="F152" s="285">
        <f>F153+F154+F155+F156+F157+F158</f>
        <v>44220.149999999994</v>
      </c>
      <c r="G152" s="251"/>
      <c r="H152" s="30">
        <f>SUM(H153:H158)</f>
        <v>31256.489999999998</v>
      </c>
      <c r="I152" s="282">
        <f t="shared" si="43"/>
        <v>70.683817219073205</v>
      </c>
      <c r="J152" s="61" t="e">
        <f>H152/G152*100</f>
        <v>#DIV/0!</v>
      </c>
    </row>
    <row r="153" spans="2:10" ht="25.5" customHeight="1" x14ac:dyDescent="0.25">
      <c r="B153" s="62">
        <v>3221</v>
      </c>
      <c r="C153" s="377" t="s">
        <v>86</v>
      </c>
      <c r="D153" s="378"/>
      <c r="E153" s="379"/>
      <c r="F153" s="22">
        <v>4578.45</v>
      </c>
      <c r="G153" s="250"/>
      <c r="H153" s="17">
        <f>G533+G843+G1036+G1106</f>
        <v>3574.56</v>
      </c>
      <c r="I153" s="283">
        <f t="shared" si="43"/>
        <v>78.073583854798017</v>
      </c>
      <c r="J153" s="64"/>
    </row>
    <row r="154" spans="2:10" ht="15.75" customHeight="1" x14ac:dyDescent="0.25">
      <c r="B154" s="62">
        <v>3222</v>
      </c>
      <c r="C154" s="377" t="s">
        <v>89</v>
      </c>
      <c r="D154" s="378"/>
      <c r="E154" s="379"/>
      <c r="F154" s="22">
        <v>6493.62</v>
      </c>
      <c r="G154" s="250"/>
      <c r="H154" s="17">
        <f>G534+G822+G875+G980+G1037+G1107</f>
        <v>2813.27</v>
      </c>
      <c r="I154" s="283">
        <f t="shared" si="43"/>
        <v>43.323600703459704</v>
      </c>
      <c r="J154" s="64"/>
    </row>
    <row r="155" spans="2:10" x14ac:dyDescent="0.25">
      <c r="B155" s="62">
        <v>3223</v>
      </c>
      <c r="C155" s="377" t="s">
        <v>87</v>
      </c>
      <c r="D155" s="378"/>
      <c r="E155" s="379"/>
      <c r="F155" s="22">
        <v>26773.919999999998</v>
      </c>
      <c r="G155" s="250"/>
      <c r="H155" s="17">
        <f>G535+G607+G1108+G1150</f>
        <v>20911.989999999998</v>
      </c>
      <c r="I155" s="283">
        <f t="shared" si="43"/>
        <v>78.105820888386901</v>
      </c>
      <c r="J155" s="64"/>
    </row>
    <row r="156" spans="2:10" ht="24.75" customHeight="1" x14ac:dyDescent="0.25">
      <c r="B156" s="62">
        <v>3224</v>
      </c>
      <c r="C156" s="377" t="s">
        <v>88</v>
      </c>
      <c r="D156" s="378"/>
      <c r="E156" s="379"/>
      <c r="F156" s="22">
        <v>5894.56</v>
      </c>
      <c r="G156" s="250"/>
      <c r="H156" s="17">
        <f>G536+G580+G608+G622+G644+G665+G726+G679+G1038+G1055</f>
        <v>2756.62</v>
      </c>
      <c r="I156" s="283">
        <f t="shared" si="43"/>
        <v>46.765492250481792</v>
      </c>
      <c r="J156" s="64"/>
    </row>
    <row r="157" spans="2:10" x14ac:dyDescent="0.25">
      <c r="B157" s="62">
        <v>3225</v>
      </c>
      <c r="C157" s="442" t="s">
        <v>90</v>
      </c>
      <c r="D157" s="411"/>
      <c r="E157" s="443"/>
      <c r="F157" s="22">
        <v>104</v>
      </c>
      <c r="G157" s="250"/>
      <c r="H157" s="17">
        <f>G537+G581+G623+G645+G1039+G1056+G1109</f>
        <v>197.68</v>
      </c>
      <c r="I157" s="283">
        <f t="shared" si="43"/>
        <v>190.07692307692307</v>
      </c>
      <c r="J157" s="64"/>
    </row>
    <row r="158" spans="2:10" x14ac:dyDescent="0.25">
      <c r="B158" s="62">
        <v>3227</v>
      </c>
      <c r="C158" s="442" t="s">
        <v>127</v>
      </c>
      <c r="D158" s="411"/>
      <c r="E158" s="443"/>
      <c r="F158" s="22">
        <v>375.6</v>
      </c>
      <c r="G158" s="250"/>
      <c r="H158" s="17">
        <f>G528+G844+G1040</f>
        <v>1002.37</v>
      </c>
      <c r="I158" s="283">
        <f t="shared" si="43"/>
        <v>266.8716719914803</v>
      </c>
      <c r="J158" s="64"/>
    </row>
    <row r="159" spans="2:10" x14ac:dyDescent="0.25">
      <c r="B159" s="60">
        <v>323</v>
      </c>
      <c r="C159" s="431" t="s">
        <v>91</v>
      </c>
      <c r="D159" s="432"/>
      <c r="E159" s="433"/>
      <c r="F159" s="281">
        <f>SUM(F160:F168)</f>
        <v>291324.22000000003</v>
      </c>
      <c r="G159" s="247"/>
      <c r="H159" s="28">
        <f>SUM(H160:H168)</f>
        <v>527284.67000000004</v>
      </c>
      <c r="I159" s="282">
        <f t="shared" si="43"/>
        <v>180.99582314165298</v>
      </c>
      <c r="J159" s="61" t="e">
        <f>H159/G159*100</f>
        <v>#DIV/0!</v>
      </c>
    </row>
    <row r="160" spans="2:10" x14ac:dyDescent="0.25">
      <c r="B160" s="62">
        <v>3231</v>
      </c>
      <c r="C160" s="442" t="s">
        <v>92</v>
      </c>
      <c r="D160" s="411"/>
      <c r="E160" s="443"/>
      <c r="F160" s="22">
        <v>6104.32</v>
      </c>
      <c r="G160" s="252"/>
      <c r="H160" s="17">
        <f>G541+G1041+G1110</f>
        <v>7709.6900000000005</v>
      </c>
      <c r="I160" s="283">
        <f t="shared" si="43"/>
        <v>126.29891617739571</v>
      </c>
      <c r="J160" s="66"/>
    </row>
    <row r="161" spans="2:10" x14ac:dyDescent="0.25">
      <c r="B161" s="62">
        <v>3232</v>
      </c>
      <c r="C161" s="428" t="s">
        <v>93</v>
      </c>
      <c r="D161" s="421"/>
      <c r="E161" s="429"/>
      <c r="F161" s="21">
        <v>241700.49</v>
      </c>
      <c r="G161" s="248"/>
      <c r="H161" s="16">
        <f>G542+G582+G609+G624+G633+G646+G654+G666+G680+G686+G695+G719+G727+G737+G823+G836+G1042+G1057+G1111</f>
        <v>384152.96</v>
      </c>
      <c r="I161" s="283">
        <f t="shared" si="43"/>
        <v>158.93760082985352</v>
      </c>
      <c r="J161" s="63"/>
    </row>
    <row r="162" spans="2:10" x14ac:dyDescent="0.25">
      <c r="B162" s="62">
        <v>3233</v>
      </c>
      <c r="C162" s="428" t="s">
        <v>94</v>
      </c>
      <c r="D162" s="421"/>
      <c r="E162" s="429"/>
      <c r="F162" s="21">
        <v>4107.47</v>
      </c>
      <c r="G162" s="248"/>
      <c r="H162" s="16">
        <f>G543+G667+G797+G1043+G1112</f>
        <v>1622.57</v>
      </c>
      <c r="I162" s="283">
        <f t="shared" si="43"/>
        <v>39.502905681599621</v>
      </c>
      <c r="J162" s="63"/>
    </row>
    <row r="163" spans="2:10" x14ac:dyDescent="0.25">
      <c r="B163" s="62">
        <v>3234</v>
      </c>
      <c r="C163" s="428" t="s">
        <v>95</v>
      </c>
      <c r="D163" s="421"/>
      <c r="E163" s="429"/>
      <c r="F163" s="21">
        <v>7991.14</v>
      </c>
      <c r="G163" s="248"/>
      <c r="H163" s="16">
        <f>G544+G647</f>
        <v>15198.75</v>
      </c>
      <c r="I163" s="283">
        <f t="shared" si="43"/>
        <v>190.19501598019806</v>
      </c>
      <c r="J163" s="63"/>
    </row>
    <row r="164" spans="2:10" x14ac:dyDescent="0.25">
      <c r="B164" s="62">
        <v>3235</v>
      </c>
      <c r="C164" s="428" t="s">
        <v>96</v>
      </c>
      <c r="D164" s="421"/>
      <c r="E164" s="429"/>
      <c r="F164" s="21">
        <v>721.04</v>
      </c>
      <c r="G164" s="248"/>
      <c r="H164" s="16">
        <f>G545+G1044</f>
        <v>506</v>
      </c>
      <c r="I164" s="283">
        <f t="shared" si="43"/>
        <v>70.176411849550661</v>
      </c>
      <c r="J164" s="63"/>
    </row>
    <row r="165" spans="2:10" x14ac:dyDescent="0.25">
      <c r="B165" s="62">
        <v>3236</v>
      </c>
      <c r="C165" s="428" t="s">
        <v>97</v>
      </c>
      <c r="D165" s="421"/>
      <c r="E165" s="429"/>
      <c r="F165" s="21">
        <v>5688.46</v>
      </c>
      <c r="G165" s="248"/>
      <c r="H165" s="16">
        <f>G529+G546+G981+G1045</f>
        <v>3558.23</v>
      </c>
      <c r="I165" s="283">
        <f t="shared" si="43"/>
        <v>62.551727532583513</v>
      </c>
      <c r="J165" s="63"/>
    </row>
    <row r="166" spans="2:10" x14ac:dyDescent="0.25">
      <c r="B166" s="62">
        <v>3237</v>
      </c>
      <c r="C166" s="428" t="s">
        <v>98</v>
      </c>
      <c r="D166" s="421"/>
      <c r="E166" s="429"/>
      <c r="F166" s="21">
        <v>14519.48</v>
      </c>
      <c r="G166" s="248"/>
      <c r="H166" s="16">
        <f>G503+G547+G583+G613+G625+G634+G648+G668+G696+G720+G738+G774+G779+G786+G793+G811+G824+G845+G968+G1046</f>
        <v>56217.52</v>
      </c>
      <c r="I166" s="283">
        <f t="shared" si="43"/>
        <v>387.18686895122966</v>
      </c>
      <c r="J166" s="63"/>
    </row>
    <row r="167" spans="2:10" x14ac:dyDescent="0.25">
      <c r="B167" s="62">
        <v>3238</v>
      </c>
      <c r="C167" s="428" t="s">
        <v>99</v>
      </c>
      <c r="D167" s="421"/>
      <c r="E167" s="429"/>
      <c r="F167" s="21">
        <v>3671.19</v>
      </c>
      <c r="G167" s="248"/>
      <c r="H167" s="16">
        <f>G548+G1047+G1113</f>
        <v>2236.42</v>
      </c>
      <c r="I167" s="283">
        <f t="shared" si="43"/>
        <v>60.918121916871634</v>
      </c>
      <c r="J167" s="63"/>
    </row>
    <row r="168" spans="2:10" x14ac:dyDescent="0.25">
      <c r="B168" s="62">
        <v>3239</v>
      </c>
      <c r="C168" s="428" t="s">
        <v>100</v>
      </c>
      <c r="D168" s="421"/>
      <c r="E168" s="429"/>
      <c r="F168" s="21">
        <v>6820.63</v>
      </c>
      <c r="G168" s="248"/>
      <c r="H168" s="16">
        <f>G549+G584+G649+G697+G739+G798+G825+G876+G913+G982+G1048+G1114+G1138+G1151</f>
        <v>56082.53</v>
      </c>
      <c r="I168" s="283">
        <f t="shared" si="43"/>
        <v>822.24853129403004</v>
      </c>
      <c r="J168" s="63"/>
    </row>
    <row r="169" spans="2:10" ht="24" customHeight="1" x14ac:dyDescent="0.25">
      <c r="B169" s="60">
        <v>324</v>
      </c>
      <c r="C169" s="431" t="s">
        <v>128</v>
      </c>
      <c r="D169" s="432"/>
      <c r="E169" s="433"/>
      <c r="F169" s="281">
        <f>SUM(F170)</f>
        <v>0</v>
      </c>
      <c r="G169" s="247"/>
      <c r="H169" s="28">
        <f>SUM(H170)</f>
        <v>0</v>
      </c>
      <c r="I169" s="282" t="e">
        <f t="shared" si="43"/>
        <v>#DIV/0!</v>
      </c>
      <c r="J169" s="61" t="e">
        <f>H169/G169*100</f>
        <v>#DIV/0!</v>
      </c>
    </row>
    <row r="170" spans="2:10" ht="22.5" customHeight="1" x14ac:dyDescent="0.25">
      <c r="B170" s="67">
        <v>3241</v>
      </c>
      <c r="C170" s="554" t="s">
        <v>128</v>
      </c>
      <c r="D170" s="555"/>
      <c r="E170" s="556"/>
      <c r="F170" s="286">
        <v>0</v>
      </c>
      <c r="G170" s="253"/>
      <c r="H170" s="241">
        <f>G846</f>
        <v>0</v>
      </c>
      <c r="I170" s="287"/>
      <c r="J170" s="63"/>
    </row>
    <row r="171" spans="2:10" ht="18" customHeight="1" x14ac:dyDescent="0.25">
      <c r="B171" s="60">
        <v>329</v>
      </c>
      <c r="C171" s="431" t="s">
        <v>101</v>
      </c>
      <c r="D171" s="432"/>
      <c r="E171" s="433"/>
      <c r="F171" s="281">
        <f>SUM(F172:F178)</f>
        <v>23259.059999999998</v>
      </c>
      <c r="G171" s="247"/>
      <c r="H171" s="28">
        <f>SUM(H172:H178)</f>
        <v>56413.279999999999</v>
      </c>
      <c r="I171" s="282">
        <f>H171/F171*100</f>
        <v>242.5432498131911</v>
      </c>
      <c r="J171" s="61" t="e">
        <f>H171/G171*100</f>
        <v>#DIV/0!</v>
      </c>
    </row>
    <row r="172" spans="2:10" ht="27" customHeight="1" x14ac:dyDescent="0.25">
      <c r="B172" s="62">
        <v>3291</v>
      </c>
      <c r="C172" s="377" t="s">
        <v>102</v>
      </c>
      <c r="D172" s="378"/>
      <c r="E172" s="379"/>
      <c r="F172" s="21">
        <v>0</v>
      </c>
      <c r="G172" s="248"/>
      <c r="H172" s="16">
        <f>G497</f>
        <v>30690.14</v>
      </c>
      <c r="I172" s="283" t="e">
        <f>H172/F172*100</f>
        <v>#DIV/0!</v>
      </c>
      <c r="J172" s="63"/>
    </row>
    <row r="173" spans="2:10" ht="15" customHeight="1" x14ac:dyDescent="0.25">
      <c r="B173" s="62">
        <v>3292</v>
      </c>
      <c r="C173" s="377" t="s">
        <v>129</v>
      </c>
      <c r="D173" s="378"/>
      <c r="E173" s="379"/>
      <c r="F173" s="21">
        <v>2369.56</v>
      </c>
      <c r="G173" s="248"/>
      <c r="H173" s="16">
        <f>G550+G698+G826</f>
        <v>2656.08</v>
      </c>
      <c r="I173" s="283"/>
      <c r="J173" s="63"/>
    </row>
    <row r="174" spans="2:10" x14ac:dyDescent="0.25">
      <c r="B174" s="62">
        <v>3293</v>
      </c>
      <c r="C174" s="377" t="s">
        <v>103</v>
      </c>
      <c r="D174" s="378"/>
      <c r="E174" s="379"/>
      <c r="F174" s="21">
        <v>3952.18</v>
      </c>
      <c r="G174" s="248"/>
      <c r="H174" s="16">
        <f>G498+G551</f>
        <v>7170.76</v>
      </c>
      <c r="I174" s="283">
        <f t="shared" ref="I174:J203" si="44">H174/F174*100</f>
        <v>181.43809239457718</v>
      </c>
      <c r="J174" s="63"/>
    </row>
    <row r="175" spans="2:10" x14ac:dyDescent="0.25">
      <c r="B175" s="62">
        <v>3294</v>
      </c>
      <c r="C175" s="377" t="s">
        <v>104</v>
      </c>
      <c r="D175" s="378"/>
      <c r="E175" s="379"/>
      <c r="F175" s="21">
        <v>1801.57</v>
      </c>
      <c r="G175" s="248"/>
      <c r="H175" s="16">
        <f>G552</f>
        <v>0</v>
      </c>
      <c r="I175" s="283">
        <f t="shared" si="44"/>
        <v>0</v>
      </c>
      <c r="J175" s="63"/>
    </row>
    <row r="176" spans="2:10" x14ac:dyDescent="0.25">
      <c r="B176" s="62">
        <v>3295</v>
      </c>
      <c r="C176" s="377" t="s">
        <v>105</v>
      </c>
      <c r="D176" s="378"/>
      <c r="E176" s="379"/>
      <c r="F176" s="21">
        <v>15085.75</v>
      </c>
      <c r="G176" s="248"/>
      <c r="H176" s="16">
        <f>G553+G699+G1115</f>
        <v>15699.17</v>
      </c>
      <c r="I176" s="283">
        <f t="shared" si="44"/>
        <v>104.06622143413486</v>
      </c>
      <c r="J176" s="63"/>
    </row>
    <row r="177" spans="2:13" x14ac:dyDescent="0.25">
      <c r="B177" s="62">
        <v>3296</v>
      </c>
      <c r="C177" s="377" t="s">
        <v>106</v>
      </c>
      <c r="D177" s="378"/>
      <c r="E177" s="379"/>
      <c r="F177" s="21">
        <v>0</v>
      </c>
      <c r="G177" s="248"/>
      <c r="H177" s="16">
        <f>G554</f>
        <v>0</v>
      </c>
      <c r="I177" s="283" t="e">
        <f t="shared" si="44"/>
        <v>#DIV/0!</v>
      </c>
      <c r="J177" s="63"/>
    </row>
    <row r="178" spans="2:13" x14ac:dyDescent="0.25">
      <c r="B178" s="62">
        <v>3299</v>
      </c>
      <c r="C178" s="377" t="s">
        <v>101</v>
      </c>
      <c r="D178" s="378"/>
      <c r="E178" s="379"/>
      <c r="F178" s="21">
        <v>50</v>
      </c>
      <c r="G178" s="248"/>
      <c r="H178" s="16">
        <f>G499+G555+G566</f>
        <v>197.13</v>
      </c>
      <c r="I178" s="283">
        <f t="shared" si="44"/>
        <v>394.26</v>
      </c>
      <c r="J178" s="63"/>
    </row>
    <row r="179" spans="2:13" ht="12" customHeight="1" x14ac:dyDescent="0.25">
      <c r="B179" s="208" t="s">
        <v>528</v>
      </c>
      <c r="C179" s="383" t="s">
        <v>153</v>
      </c>
      <c r="D179" s="384"/>
      <c r="E179" s="385"/>
      <c r="F179" s="206">
        <v>52670.6</v>
      </c>
      <c r="G179" s="249">
        <v>442980</v>
      </c>
      <c r="H179" s="201">
        <v>140538.09</v>
      </c>
      <c r="I179" s="297">
        <f t="shared" si="44"/>
        <v>266.82454728064613</v>
      </c>
      <c r="J179" s="299">
        <f t="shared" si="44"/>
        <v>6.0233994148865898E-2</v>
      </c>
      <c r="K179" s="107"/>
      <c r="L179" s="107"/>
      <c r="M179" s="107"/>
    </row>
    <row r="180" spans="2:13" ht="12.75" customHeight="1" x14ac:dyDescent="0.25">
      <c r="B180" s="208" t="s">
        <v>535</v>
      </c>
      <c r="C180" s="383" t="s">
        <v>154</v>
      </c>
      <c r="D180" s="384"/>
      <c r="E180" s="385"/>
      <c r="F180" s="206">
        <v>10438.129999999999</v>
      </c>
      <c r="G180" s="249">
        <v>17000</v>
      </c>
      <c r="H180" s="201">
        <v>0</v>
      </c>
      <c r="I180" s="297">
        <f t="shared" si="44"/>
        <v>0</v>
      </c>
      <c r="J180" s="299">
        <f t="shared" si="44"/>
        <v>0</v>
      </c>
    </row>
    <row r="181" spans="2:13" x14ac:dyDescent="0.25">
      <c r="B181" s="208" t="s">
        <v>533</v>
      </c>
      <c r="C181" s="383" t="s">
        <v>534</v>
      </c>
      <c r="D181" s="384"/>
      <c r="E181" s="385"/>
      <c r="F181" s="206">
        <v>187694.54</v>
      </c>
      <c r="G181" s="249">
        <v>618500</v>
      </c>
      <c r="H181" s="201">
        <v>315793.11</v>
      </c>
      <c r="I181" s="297">
        <f t="shared" si="44"/>
        <v>168.24842640601051</v>
      </c>
      <c r="J181" s="299">
        <f t="shared" si="44"/>
        <v>2.720265584575756E-2</v>
      </c>
    </row>
    <row r="182" spans="2:13" x14ac:dyDescent="0.25">
      <c r="B182" s="208" t="s">
        <v>529</v>
      </c>
      <c r="C182" s="383" t="s">
        <v>530</v>
      </c>
      <c r="D182" s="384"/>
      <c r="E182" s="385"/>
      <c r="F182" s="206">
        <v>0</v>
      </c>
      <c r="G182" s="249">
        <v>238600</v>
      </c>
      <c r="H182" s="201">
        <v>66316.240000000005</v>
      </c>
      <c r="I182" s="297" t="e">
        <f t="shared" si="44"/>
        <v>#DIV/0!</v>
      </c>
      <c r="J182" s="299" t="e">
        <f t="shared" si="44"/>
        <v>#DIV/0!</v>
      </c>
    </row>
    <row r="183" spans="2:13" ht="14.25" customHeight="1" x14ac:dyDescent="0.25">
      <c r="B183" s="208" t="s">
        <v>531</v>
      </c>
      <c r="C183" s="383" t="s">
        <v>532</v>
      </c>
      <c r="D183" s="384"/>
      <c r="E183" s="385"/>
      <c r="F183" s="206">
        <v>113579.59</v>
      </c>
      <c r="G183" s="249">
        <v>370220</v>
      </c>
      <c r="H183" s="201">
        <v>0</v>
      </c>
      <c r="I183" s="297">
        <f t="shared" si="44"/>
        <v>0</v>
      </c>
      <c r="J183" s="299">
        <f t="shared" si="44"/>
        <v>0</v>
      </c>
      <c r="M183" s="107"/>
    </row>
    <row r="184" spans="2:13" ht="11.25" customHeight="1" x14ac:dyDescent="0.25">
      <c r="B184" s="208" t="s">
        <v>536</v>
      </c>
      <c r="C184" s="244" t="s">
        <v>156</v>
      </c>
      <c r="D184" s="207"/>
      <c r="E184" s="245"/>
      <c r="F184" s="206">
        <v>0</v>
      </c>
      <c r="G184" s="249">
        <v>0</v>
      </c>
      <c r="H184" s="201">
        <v>0</v>
      </c>
      <c r="I184" s="297" t="e">
        <f t="shared" si="44"/>
        <v>#DIV/0!</v>
      </c>
      <c r="J184" s="299" t="e">
        <f t="shared" si="44"/>
        <v>#DIV/0!</v>
      </c>
    </row>
    <row r="185" spans="2:13" ht="11.25" customHeight="1" x14ac:dyDescent="0.25">
      <c r="B185" s="208" t="s">
        <v>540</v>
      </c>
      <c r="C185" s="453" t="s">
        <v>579</v>
      </c>
      <c r="D185" s="454"/>
      <c r="E185" s="455"/>
      <c r="F185" s="206">
        <v>0</v>
      </c>
      <c r="G185" s="249">
        <v>0</v>
      </c>
      <c r="H185" s="201">
        <v>0</v>
      </c>
      <c r="I185" s="297" t="e">
        <f t="shared" si="44"/>
        <v>#DIV/0!</v>
      </c>
      <c r="J185" s="299" t="e">
        <f t="shared" si="44"/>
        <v>#DIV/0!</v>
      </c>
    </row>
    <row r="186" spans="2:13" ht="11.25" customHeight="1" x14ac:dyDescent="0.25">
      <c r="B186" s="208"/>
      <c r="C186" s="353" t="s">
        <v>703</v>
      </c>
      <c r="D186" s="354"/>
      <c r="E186" s="355"/>
      <c r="F186" s="206"/>
      <c r="G186" s="249"/>
      <c r="H186" s="201">
        <v>98600.83</v>
      </c>
      <c r="I186" s="284"/>
      <c r="J186" s="299"/>
    </row>
    <row r="187" spans="2:13" ht="18.75" customHeight="1" x14ac:dyDescent="0.25">
      <c r="B187" s="58">
        <v>34</v>
      </c>
      <c r="C187" s="407" t="s">
        <v>107</v>
      </c>
      <c r="D187" s="408"/>
      <c r="E187" s="409"/>
      <c r="F187" s="288">
        <f>F188+F190</f>
        <v>4452.6899999999996</v>
      </c>
      <c r="G187" s="254">
        <v>11700</v>
      </c>
      <c r="H187" s="52">
        <f>H188+H190</f>
        <v>19830.259999999998</v>
      </c>
      <c r="I187" s="280">
        <f t="shared" si="44"/>
        <v>445.35460586746439</v>
      </c>
      <c r="J187" s="59">
        <f>H187/G187*100</f>
        <v>169.4894017094017</v>
      </c>
    </row>
    <row r="188" spans="2:13" ht="17.25" customHeight="1" x14ac:dyDescent="0.25">
      <c r="B188" s="60">
        <v>342</v>
      </c>
      <c r="C188" s="495" t="s">
        <v>108</v>
      </c>
      <c r="D188" s="496"/>
      <c r="E188" s="497"/>
      <c r="F188" s="285">
        <f>SUM(F189)</f>
        <v>2014.36</v>
      </c>
      <c r="G188" s="251"/>
      <c r="H188" s="30">
        <f>SUM(H189)</f>
        <v>716.81999999999994</v>
      </c>
      <c r="I188" s="282">
        <f t="shared" si="44"/>
        <v>35.585496137731084</v>
      </c>
      <c r="J188" s="61" t="e">
        <f>H188/G188*100</f>
        <v>#DIV/0!</v>
      </c>
    </row>
    <row r="189" spans="2:13" ht="39.75" customHeight="1" x14ac:dyDescent="0.25">
      <c r="B189" s="62">
        <v>3423</v>
      </c>
      <c r="C189" s="428" t="s">
        <v>109</v>
      </c>
      <c r="D189" s="421"/>
      <c r="E189" s="429"/>
      <c r="F189" s="22">
        <v>2014.36</v>
      </c>
      <c r="G189" s="250"/>
      <c r="H189" s="17">
        <f>G559+G713</f>
        <v>716.81999999999994</v>
      </c>
      <c r="I189" s="283">
        <f t="shared" si="44"/>
        <v>35.585496137731084</v>
      </c>
      <c r="J189" s="64"/>
    </row>
    <row r="190" spans="2:13" ht="16.5" customHeight="1" x14ac:dyDescent="0.25">
      <c r="B190" s="60">
        <v>343</v>
      </c>
      <c r="C190" s="434" t="s">
        <v>110</v>
      </c>
      <c r="D190" s="435"/>
      <c r="E190" s="436"/>
      <c r="F190" s="285">
        <f>SUM(F191:F193)</f>
        <v>2438.33</v>
      </c>
      <c r="G190" s="251"/>
      <c r="H190" s="30">
        <f>SUM(H191:H193)</f>
        <v>19113.439999999999</v>
      </c>
      <c r="I190" s="282">
        <f t="shared" si="44"/>
        <v>783.87420898729863</v>
      </c>
      <c r="J190" s="61" t="e">
        <f>H190/G190*100</f>
        <v>#DIV/0!</v>
      </c>
    </row>
    <row r="191" spans="2:13" ht="25.5" customHeight="1" x14ac:dyDescent="0.25">
      <c r="B191" s="62">
        <v>3431</v>
      </c>
      <c r="C191" s="428" t="s">
        <v>111</v>
      </c>
      <c r="D191" s="421"/>
      <c r="E191" s="429"/>
      <c r="F191" s="22">
        <v>2065.4499999999998</v>
      </c>
      <c r="G191" s="250"/>
      <c r="H191" s="17">
        <f>G560+G1050+G1117</f>
        <v>2251.44</v>
      </c>
      <c r="I191" s="283">
        <f t="shared" si="44"/>
        <v>109.00481735215088</v>
      </c>
      <c r="J191" s="64"/>
    </row>
    <row r="192" spans="2:13" x14ac:dyDescent="0.25">
      <c r="B192" s="62">
        <v>3433</v>
      </c>
      <c r="C192" s="428" t="s">
        <v>112</v>
      </c>
      <c r="D192" s="421"/>
      <c r="E192" s="429"/>
      <c r="F192" s="22">
        <v>133.54</v>
      </c>
      <c r="G192" s="250"/>
      <c r="H192" s="17">
        <f>G561</f>
        <v>25.61</v>
      </c>
      <c r="I192" s="283">
        <f t="shared" si="44"/>
        <v>19.177774449603117</v>
      </c>
      <c r="J192" s="64"/>
    </row>
    <row r="193" spans="2:13" ht="19.5" customHeight="1" x14ac:dyDescent="0.25">
      <c r="B193" s="62">
        <v>3434</v>
      </c>
      <c r="C193" s="428" t="s">
        <v>113</v>
      </c>
      <c r="D193" s="421"/>
      <c r="E193" s="429"/>
      <c r="F193" s="22">
        <v>239.34</v>
      </c>
      <c r="G193" s="250"/>
      <c r="H193" s="17">
        <f>G562</f>
        <v>16836.39</v>
      </c>
      <c r="I193" s="283">
        <f t="shared" si="44"/>
        <v>7034.5073953371766</v>
      </c>
      <c r="J193" s="64"/>
    </row>
    <row r="194" spans="2:13" ht="12" customHeight="1" x14ac:dyDescent="0.25">
      <c r="B194" s="208" t="s">
        <v>528</v>
      </c>
      <c r="C194" s="383" t="s">
        <v>153</v>
      </c>
      <c r="D194" s="384"/>
      <c r="E194" s="385"/>
      <c r="F194" s="206">
        <v>3268.04</v>
      </c>
      <c r="G194" s="249">
        <v>9700</v>
      </c>
      <c r="H194" s="201">
        <v>19280.7</v>
      </c>
      <c r="I194" s="297">
        <f t="shared" si="44"/>
        <v>589.97747885582794</v>
      </c>
      <c r="J194" s="299">
        <f t="shared" si="44"/>
        <v>6.0822420500600822</v>
      </c>
      <c r="K194" s="107"/>
      <c r="L194" s="107"/>
      <c r="M194" s="107"/>
    </row>
    <row r="195" spans="2:13" ht="12.75" customHeight="1" x14ac:dyDescent="0.25">
      <c r="B195" s="208" t="s">
        <v>535</v>
      </c>
      <c r="C195" s="244" t="s">
        <v>154</v>
      </c>
      <c r="D195" s="207"/>
      <c r="E195" s="245"/>
      <c r="F195" s="206">
        <v>0</v>
      </c>
      <c r="G195" s="249">
        <v>0</v>
      </c>
      <c r="H195" s="201"/>
      <c r="I195" s="297" t="e">
        <f t="shared" si="44"/>
        <v>#DIV/0!</v>
      </c>
      <c r="J195" s="299"/>
      <c r="K195" s="107"/>
      <c r="L195" s="107"/>
      <c r="M195" s="107"/>
    </row>
    <row r="196" spans="2:13" ht="14.25" customHeight="1" x14ac:dyDescent="0.25">
      <c r="B196" s="208" t="s">
        <v>533</v>
      </c>
      <c r="C196" s="383" t="s">
        <v>534</v>
      </c>
      <c r="D196" s="384"/>
      <c r="E196" s="385"/>
      <c r="F196" s="206">
        <v>1184.6500000000001</v>
      </c>
      <c r="G196" s="249">
        <v>0</v>
      </c>
      <c r="H196" s="201"/>
      <c r="I196" s="297">
        <f t="shared" si="44"/>
        <v>0</v>
      </c>
      <c r="J196" s="299" t="e">
        <f t="shared" si="44"/>
        <v>#DIV/0!</v>
      </c>
    </row>
    <row r="197" spans="2:13" ht="14.25" customHeight="1" x14ac:dyDescent="0.25">
      <c r="B197" s="208"/>
      <c r="C197" s="353" t="s">
        <v>703</v>
      </c>
      <c r="D197" s="354"/>
      <c r="E197" s="355"/>
      <c r="F197" s="206"/>
      <c r="G197" s="249"/>
      <c r="H197" s="201">
        <v>549.55999999999995</v>
      </c>
      <c r="I197" s="284"/>
      <c r="J197" s="299"/>
    </row>
    <row r="198" spans="2:13" x14ac:dyDescent="0.25">
      <c r="B198" s="58">
        <v>35</v>
      </c>
      <c r="C198" s="444" t="s">
        <v>114</v>
      </c>
      <c r="D198" s="445"/>
      <c r="E198" s="446"/>
      <c r="F198" s="288">
        <f>F199+F201</f>
        <v>0</v>
      </c>
      <c r="G198" s="254">
        <v>15000</v>
      </c>
      <c r="H198" s="52">
        <f>H199+H201</f>
        <v>2399.41</v>
      </c>
      <c r="I198" s="280" t="e">
        <f t="shared" si="44"/>
        <v>#DIV/0!</v>
      </c>
      <c r="J198" s="59">
        <f>H198/G198*100</f>
        <v>15.996066666666668</v>
      </c>
    </row>
    <row r="199" spans="2:13" ht="23.25" customHeight="1" x14ac:dyDescent="0.25">
      <c r="B199" s="60">
        <v>351</v>
      </c>
      <c r="C199" s="434" t="s">
        <v>115</v>
      </c>
      <c r="D199" s="435"/>
      <c r="E199" s="436"/>
      <c r="F199" s="285">
        <f>SUM(F200)</f>
        <v>0</v>
      </c>
      <c r="G199" s="251"/>
      <c r="H199" s="30">
        <f>SUM(H200)</f>
        <v>0</v>
      </c>
      <c r="I199" s="282" t="e">
        <f t="shared" si="44"/>
        <v>#DIV/0!</v>
      </c>
      <c r="J199" s="61" t="e">
        <f>H199/G199*100</f>
        <v>#DIV/0!</v>
      </c>
    </row>
    <row r="200" spans="2:13" ht="25.5" customHeight="1" x14ac:dyDescent="0.25">
      <c r="B200" s="62">
        <v>3512</v>
      </c>
      <c r="C200" s="428" t="s">
        <v>115</v>
      </c>
      <c r="D200" s="421"/>
      <c r="E200" s="429"/>
      <c r="F200" s="22">
        <v>0</v>
      </c>
      <c r="G200" s="250"/>
      <c r="H200" s="17">
        <f>G701+G992+G996</f>
        <v>0</v>
      </c>
      <c r="I200" s="283" t="e">
        <f t="shared" si="44"/>
        <v>#DIV/0!</v>
      </c>
      <c r="J200" s="64"/>
    </row>
    <row r="201" spans="2:13" ht="36.75" customHeight="1" x14ac:dyDescent="0.25">
      <c r="B201" s="60">
        <v>352</v>
      </c>
      <c r="C201" s="434" t="s">
        <v>116</v>
      </c>
      <c r="D201" s="435"/>
      <c r="E201" s="436"/>
      <c r="F201" s="285">
        <f>SUM(F202)</f>
        <v>0</v>
      </c>
      <c r="G201" s="251"/>
      <c r="H201" s="30">
        <f>SUM(H202)</f>
        <v>2399.41</v>
      </c>
      <c r="I201" s="282" t="e">
        <f t="shared" si="44"/>
        <v>#DIV/0!</v>
      </c>
      <c r="J201" s="61" t="e">
        <f>H201/G201*100</f>
        <v>#DIV/0!</v>
      </c>
    </row>
    <row r="202" spans="2:13" ht="24.75" customHeight="1" x14ac:dyDescent="0.25">
      <c r="B202" s="62">
        <v>3523</v>
      </c>
      <c r="C202" s="428" t="s">
        <v>117</v>
      </c>
      <c r="D202" s="421"/>
      <c r="E202" s="429"/>
      <c r="F202" s="22">
        <v>0</v>
      </c>
      <c r="G202" s="250"/>
      <c r="H202" s="17">
        <f>G963</f>
        <v>2399.41</v>
      </c>
      <c r="I202" s="283" t="e">
        <f t="shared" si="44"/>
        <v>#DIV/0!</v>
      </c>
      <c r="J202" s="64"/>
    </row>
    <row r="203" spans="2:13" ht="14.25" customHeight="1" x14ac:dyDescent="0.25">
      <c r="B203" s="208" t="s">
        <v>528</v>
      </c>
      <c r="C203" s="383" t="s">
        <v>153</v>
      </c>
      <c r="D203" s="384"/>
      <c r="E203" s="385"/>
      <c r="F203" s="206">
        <v>0</v>
      </c>
      <c r="G203" s="249">
        <v>15000</v>
      </c>
      <c r="H203" s="201">
        <v>2399.41</v>
      </c>
      <c r="I203" s="297" t="e">
        <f t="shared" si="44"/>
        <v>#DIV/0!</v>
      </c>
      <c r="J203" s="242" t="e">
        <f t="shared" si="44"/>
        <v>#DIV/0!</v>
      </c>
      <c r="M203" s="107"/>
    </row>
    <row r="204" spans="2:13" ht="13.5" customHeight="1" x14ac:dyDescent="0.25">
      <c r="B204" s="208" t="s">
        <v>533</v>
      </c>
      <c r="C204" s="383" t="s">
        <v>534</v>
      </c>
      <c r="D204" s="384"/>
      <c r="E204" s="385"/>
      <c r="F204" s="206">
        <v>0</v>
      </c>
      <c r="G204" s="249">
        <v>0</v>
      </c>
      <c r="H204" s="201">
        <v>0</v>
      </c>
      <c r="I204" s="297" t="e">
        <f t="shared" ref="I204:J204" si="45">H204/F204*100</f>
        <v>#DIV/0!</v>
      </c>
      <c r="J204" s="242" t="e">
        <f t="shared" si="45"/>
        <v>#DIV/0!</v>
      </c>
    </row>
    <row r="205" spans="2:13" ht="15.75" customHeight="1" x14ac:dyDescent="0.25">
      <c r="B205" s="58">
        <v>36</v>
      </c>
      <c r="C205" s="514" t="s">
        <v>647</v>
      </c>
      <c r="D205" s="430"/>
      <c r="E205" s="515"/>
      <c r="F205" s="279">
        <f>F206</f>
        <v>25480.95</v>
      </c>
      <c r="G205" s="246">
        <v>0</v>
      </c>
      <c r="H205" s="49">
        <f>H206</f>
        <v>12214.169999999998</v>
      </c>
      <c r="I205" s="280"/>
      <c r="J205" s="59"/>
    </row>
    <row r="206" spans="2:13" ht="25.5" customHeight="1" x14ac:dyDescent="0.25">
      <c r="B206" s="60">
        <v>366</v>
      </c>
      <c r="C206" s="431" t="s">
        <v>648</v>
      </c>
      <c r="D206" s="432"/>
      <c r="E206" s="433"/>
      <c r="F206" s="281">
        <f>SUM(F207)</f>
        <v>25480.95</v>
      </c>
      <c r="G206" s="247"/>
      <c r="H206" s="28">
        <f>SUM(H207)</f>
        <v>12214.169999999998</v>
      </c>
      <c r="I206" s="282"/>
      <c r="J206" s="61"/>
    </row>
    <row r="207" spans="2:13" ht="27.75" customHeight="1" x14ac:dyDescent="0.25">
      <c r="B207" s="67">
        <v>3662</v>
      </c>
      <c r="C207" s="554" t="s">
        <v>649</v>
      </c>
      <c r="D207" s="555"/>
      <c r="E207" s="556"/>
      <c r="F207" s="286">
        <v>25480.95</v>
      </c>
      <c r="G207" s="253"/>
      <c r="H207" s="241">
        <f>G864+G1009</f>
        <v>12214.169999999998</v>
      </c>
      <c r="I207" s="287"/>
      <c r="J207" s="320"/>
    </row>
    <row r="208" spans="2:13" ht="18" customHeight="1" x14ac:dyDescent="0.25">
      <c r="B208" s="208" t="s">
        <v>528</v>
      </c>
      <c r="C208" s="383" t="s">
        <v>153</v>
      </c>
      <c r="D208" s="384"/>
      <c r="E208" s="385"/>
      <c r="F208" s="206">
        <v>25480.95</v>
      </c>
      <c r="G208" s="249">
        <v>0</v>
      </c>
      <c r="H208" s="201">
        <v>12214.17</v>
      </c>
      <c r="I208" s="284"/>
      <c r="J208" s="242"/>
    </row>
    <row r="209" spans="2:13" ht="24.75" customHeight="1" x14ac:dyDescent="0.25">
      <c r="B209" s="58">
        <v>37</v>
      </c>
      <c r="C209" s="444" t="s">
        <v>118</v>
      </c>
      <c r="D209" s="445"/>
      <c r="E209" s="446"/>
      <c r="F209" s="288">
        <f>F210</f>
        <v>59214.689999999995</v>
      </c>
      <c r="G209" s="254">
        <v>188400</v>
      </c>
      <c r="H209" s="52">
        <f t="shared" ref="H209" si="46">H210</f>
        <v>66722.649999999994</v>
      </c>
      <c r="I209" s="280">
        <f t="shared" ref="I209:J250" si="47">H209/F209*100</f>
        <v>112.67921861956889</v>
      </c>
      <c r="J209" s="59">
        <f>H209/G209*100</f>
        <v>35.415419320594474</v>
      </c>
    </row>
    <row r="210" spans="2:13" ht="24.75" customHeight="1" x14ac:dyDescent="0.25">
      <c r="B210" s="60">
        <v>372</v>
      </c>
      <c r="C210" s="434" t="s">
        <v>119</v>
      </c>
      <c r="D210" s="435"/>
      <c r="E210" s="436"/>
      <c r="F210" s="285">
        <f>SUM(F211:F212)</f>
        <v>59214.689999999995</v>
      </c>
      <c r="G210" s="251"/>
      <c r="H210" s="30">
        <f>SUM(H211:H212)</f>
        <v>66722.649999999994</v>
      </c>
      <c r="I210" s="282">
        <f t="shared" si="47"/>
        <v>112.67921861956889</v>
      </c>
      <c r="J210" s="61" t="e">
        <f>H210/G210*100</f>
        <v>#DIV/0!</v>
      </c>
    </row>
    <row r="211" spans="2:13" ht="24.75" customHeight="1" x14ac:dyDescent="0.25">
      <c r="B211" s="62">
        <v>3721</v>
      </c>
      <c r="C211" s="428" t="s">
        <v>120</v>
      </c>
      <c r="D211" s="421"/>
      <c r="E211" s="429"/>
      <c r="F211" s="22">
        <v>59077.09</v>
      </c>
      <c r="G211" s="250"/>
      <c r="H211" s="17">
        <f>G856+G891+G895+G900</f>
        <v>66309.11</v>
      </c>
      <c r="I211" s="283">
        <f t="shared" si="47"/>
        <v>112.24166593175123</v>
      </c>
      <c r="J211" s="64"/>
    </row>
    <row r="212" spans="2:13" ht="24" customHeight="1" x14ac:dyDescent="0.25">
      <c r="B212" s="62">
        <v>3722</v>
      </c>
      <c r="C212" s="428" t="s">
        <v>121</v>
      </c>
      <c r="D212" s="421"/>
      <c r="E212" s="429"/>
      <c r="F212" s="22">
        <v>137.6</v>
      </c>
      <c r="G212" s="250"/>
      <c r="H212" s="17">
        <f>G860+G886+G896</f>
        <v>413.54</v>
      </c>
      <c r="I212" s="283">
        <f t="shared" si="47"/>
        <v>300.53779069767444</v>
      </c>
      <c r="J212" s="64"/>
    </row>
    <row r="213" spans="2:13" x14ac:dyDescent="0.25">
      <c r="B213" s="208" t="s">
        <v>528</v>
      </c>
      <c r="C213" s="383" t="s">
        <v>153</v>
      </c>
      <c r="D213" s="384"/>
      <c r="E213" s="385"/>
      <c r="F213" s="206">
        <v>59214.69</v>
      </c>
      <c r="G213" s="249">
        <v>188400</v>
      </c>
      <c r="H213" s="201">
        <v>66722.649999999994</v>
      </c>
      <c r="I213" s="297">
        <f t="shared" si="47"/>
        <v>112.67921861956889</v>
      </c>
      <c r="J213" s="242">
        <f t="shared" si="47"/>
        <v>5.9808502452000464E-2</v>
      </c>
      <c r="M213" s="107"/>
    </row>
    <row r="214" spans="2:13" x14ac:dyDescent="0.25">
      <c r="B214" s="208" t="s">
        <v>529</v>
      </c>
      <c r="C214" s="383" t="s">
        <v>530</v>
      </c>
      <c r="D214" s="384"/>
      <c r="E214" s="385"/>
      <c r="F214" s="206">
        <v>0</v>
      </c>
      <c r="G214" s="249">
        <v>0</v>
      </c>
      <c r="H214" s="201">
        <v>0</v>
      </c>
      <c r="I214" s="297" t="e">
        <f t="shared" si="47"/>
        <v>#DIV/0!</v>
      </c>
      <c r="J214" s="242" t="e">
        <f t="shared" si="47"/>
        <v>#DIV/0!</v>
      </c>
      <c r="M214" s="107"/>
    </row>
    <row r="215" spans="2:13" x14ac:dyDescent="0.25">
      <c r="B215" s="58">
        <v>38</v>
      </c>
      <c r="C215" s="444" t="s">
        <v>122</v>
      </c>
      <c r="D215" s="445"/>
      <c r="E215" s="446"/>
      <c r="F215" s="288">
        <f>F216+F219+F221</f>
        <v>71613.119999999995</v>
      </c>
      <c r="G215" s="254">
        <v>521000</v>
      </c>
      <c r="H215" s="52">
        <f>H216+H219+H221</f>
        <v>114640</v>
      </c>
      <c r="I215" s="280">
        <f t="shared" si="47"/>
        <v>160.08239830913666</v>
      </c>
      <c r="J215" s="59">
        <f>H215/G215*100</f>
        <v>22.003838771593092</v>
      </c>
    </row>
    <row r="216" spans="2:13" x14ac:dyDescent="0.25">
      <c r="B216" s="60">
        <v>381</v>
      </c>
      <c r="C216" s="434" t="s">
        <v>51</v>
      </c>
      <c r="D216" s="435"/>
      <c r="E216" s="436"/>
      <c r="F216" s="30">
        <f>SUM(F217:F218)</f>
        <v>58179.899999999994</v>
      </c>
      <c r="G216" s="251"/>
      <c r="H216" s="30">
        <f>SUM(H217:H218)</f>
        <v>94640</v>
      </c>
      <c r="I216" s="282">
        <f t="shared" si="47"/>
        <v>162.66786295610686</v>
      </c>
      <c r="J216" s="61" t="e">
        <f>H216/G216*100</f>
        <v>#DIV/0!</v>
      </c>
    </row>
    <row r="217" spans="2:13" x14ac:dyDescent="0.25">
      <c r="B217" s="62">
        <v>3811</v>
      </c>
      <c r="C217" s="428" t="s">
        <v>123</v>
      </c>
      <c r="D217" s="421"/>
      <c r="E217" s="429"/>
      <c r="F217" s="22">
        <v>56589.27</v>
      </c>
      <c r="G217" s="250"/>
      <c r="H217" s="17">
        <f>G507+G594+G741+G828+G848+G866+G871+G902+G915+G921+G925+G935+G951+G974+G984+G1069+G1086+G1153</f>
        <v>89254.2</v>
      </c>
      <c r="I217" s="283">
        <f t="shared" si="47"/>
        <v>157.72283332158199</v>
      </c>
      <c r="J217" s="64"/>
    </row>
    <row r="218" spans="2:13" x14ac:dyDescent="0.25">
      <c r="B218" s="62">
        <v>3812</v>
      </c>
      <c r="C218" s="377" t="s">
        <v>646</v>
      </c>
      <c r="D218" s="378"/>
      <c r="E218" s="379"/>
      <c r="F218" s="22">
        <v>1590.63</v>
      </c>
      <c r="G218" s="250"/>
      <c r="H218" s="17">
        <f>G878+G916+G936+G952+G1070+G1154</f>
        <v>5385.8</v>
      </c>
      <c r="I218" s="283"/>
      <c r="J218" s="64"/>
    </row>
    <row r="219" spans="2:13" x14ac:dyDescent="0.25">
      <c r="B219" s="60">
        <v>382</v>
      </c>
      <c r="C219" s="434" t="s">
        <v>52</v>
      </c>
      <c r="D219" s="435"/>
      <c r="E219" s="436"/>
      <c r="F219" s="285">
        <f>SUM(F220)</f>
        <v>0</v>
      </c>
      <c r="G219" s="251"/>
      <c r="H219" s="30">
        <f>SUM(H220)</f>
        <v>0</v>
      </c>
      <c r="I219" s="282" t="e">
        <f t="shared" si="47"/>
        <v>#DIV/0!</v>
      </c>
      <c r="J219" s="61" t="e">
        <f>H219/G219*100</f>
        <v>#DIV/0!</v>
      </c>
    </row>
    <row r="220" spans="2:13" ht="25.5" customHeight="1" x14ac:dyDescent="0.25">
      <c r="B220" s="62">
        <v>3821</v>
      </c>
      <c r="C220" s="428" t="s">
        <v>124</v>
      </c>
      <c r="D220" s="421"/>
      <c r="E220" s="429"/>
      <c r="F220" s="22">
        <v>0</v>
      </c>
      <c r="G220" s="250"/>
      <c r="H220" s="17">
        <f>G829+G879+G953</f>
        <v>0</v>
      </c>
      <c r="I220" s="283" t="e">
        <f t="shared" si="47"/>
        <v>#DIV/0!</v>
      </c>
      <c r="J220" s="64"/>
    </row>
    <row r="221" spans="2:13" x14ac:dyDescent="0.25">
      <c r="B221" s="60">
        <v>386</v>
      </c>
      <c r="C221" s="434" t="s">
        <v>125</v>
      </c>
      <c r="D221" s="435"/>
      <c r="E221" s="436"/>
      <c r="F221" s="285">
        <f>SUM(F222)</f>
        <v>13433.22</v>
      </c>
      <c r="G221" s="251"/>
      <c r="H221" s="30">
        <f>SUM(H222)</f>
        <v>20000</v>
      </c>
      <c r="I221" s="289">
        <f t="shared" si="47"/>
        <v>148.88463078844833</v>
      </c>
      <c r="J221" s="61" t="e">
        <f>H221/G221*100</f>
        <v>#DIV/0!</v>
      </c>
    </row>
    <row r="222" spans="2:13" ht="36" customHeight="1" x14ac:dyDescent="0.25">
      <c r="B222" s="62">
        <v>3861</v>
      </c>
      <c r="C222" s="428" t="s">
        <v>126</v>
      </c>
      <c r="D222" s="421"/>
      <c r="E222" s="429"/>
      <c r="F222" s="22">
        <v>13433.22</v>
      </c>
      <c r="G222" s="250"/>
      <c r="H222" s="17">
        <f>G703+G742+G998</f>
        <v>20000</v>
      </c>
      <c r="I222" s="290">
        <f t="shared" si="47"/>
        <v>148.88463078844833</v>
      </c>
      <c r="J222" s="64"/>
    </row>
    <row r="223" spans="2:13" x14ac:dyDescent="0.25">
      <c r="B223" s="208" t="s">
        <v>528</v>
      </c>
      <c r="C223" s="383" t="s">
        <v>153</v>
      </c>
      <c r="D223" s="384"/>
      <c r="E223" s="385"/>
      <c r="F223" s="206">
        <v>57911.1</v>
      </c>
      <c r="G223" s="249">
        <v>215700</v>
      </c>
      <c r="H223" s="201">
        <v>94640</v>
      </c>
      <c r="I223" s="297">
        <f t="shared" si="47"/>
        <v>163.42290165443239</v>
      </c>
      <c r="J223" s="242">
        <f t="shared" si="47"/>
        <v>7.5763978513876867E-2</v>
      </c>
      <c r="K223" s="107"/>
      <c r="M223" s="107"/>
    </row>
    <row r="224" spans="2:13" x14ac:dyDescent="0.25">
      <c r="B224" s="208" t="s">
        <v>533</v>
      </c>
      <c r="C224" s="383" t="s">
        <v>534</v>
      </c>
      <c r="D224" s="384"/>
      <c r="E224" s="385"/>
      <c r="F224" s="206">
        <v>10207.98</v>
      </c>
      <c r="G224" s="249">
        <v>0</v>
      </c>
      <c r="H224" s="201">
        <v>20000</v>
      </c>
      <c r="I224" s="297">
        <f t="shared" si="47"/>
        <v>195.92514875616919</v>
      </c>
      <c r="J224" s="242" t="e">
        <f t="shared" si="47"/>
        <v>#DIV/0!</v>
      </c>
      <c r="L224" s="107"/>
    </row>
    <row r="225" spans="2:13" ht="12" customHeight="1" x14ac:dyDescent="0.25">
      <c r="B225" s="208" t="s">
        <v>529</v>
      </c>
      <c r="C225" s="383" t="s">
        <v>530</v>
      </c>
      <c r="D225" s="384"/>
      <c r="E225" s="385"/>
      <c r="F225" s="206">
        <v>118.8</v>
      </c>
      <c r="G225" s="249">
        <v>300300</v>
      </c>
      <c r="H225" s="201">
        <v>0</v>
      </c>
      <c r="I225" s="297">
        <f t="shared" si="47"/>
        <v>0</v>
      </c>
      <c r="J225" s="242">
        <f t="shared" si="47"/>
        <v>0</v>
      </c>
    </row>
    <row r="226" spans="2:13" ht="10.5" customHeight="1" x14ac:dyDescent="0.25">
      <c r="B226" s="208" t="s">
        <v>536</v>
      </c>
      <c r="C226" s="383" t="s">
        <v>156</v>
      </c>
      <c r="D226" s="384"/>
      <c r="E226" s="385"/>
      <c r="F226" s="206">
        <v>150</v>
      </c>
      <c r="G226" s="249">
        <v>5000</v>
      </c>
      <c r="H226" s="201">
        <v>0</v>
      </c>
      <c r="I226" s="297">
        <f t="shared" si="47"/>
        <v>0</v>
      </c>
      <c r="J226" s="242">
        <f t="shared" si="47"/>
        <v>0</v>
      </c>
    </row>
    <row r="227" spans="2:13" ht="23.25" customHeight="1" x14ac:dyDescent="0.25">
      <c r="B227" s="258" t="s">
        <v>540</v>
      </c>
      <c r="C227" s="383" t="s">
        <v>539</v>
      </c>
      <c r="D227" s="384"/>
      <c r="E227" s="385"/>
      <c r="F227" s="206">
        <v>3225.24</v>
      </c>
      <c r="G227" s="249">
        <v>0</v>
      </c>
      <c r="H227" s="201">
        <v>0</v>
      </c>
      <c r="I227" s="284">
        <f t="shared" si="47"/>
        <v>0</v>
      </c>
      <c r="J227" s="242" t="e">
        <f t="shared" si="47"/>
        <v>#DIV/0!</v>
      </c>
    </row>
    <row r="228" spans="2:13" ht="15" customHeight="1" x14ac:dyDescent="0.25">
      <c r="B228" s="56">
        <v>4</v>
      </c>
      <c r="C228" s="516" t="s">
        <v>6</v>
      </c>
      <c r="D228" s="517"/>
      <c r="E228" s="518"/>
      <c r="F228" s="42">
        <f>F229+F236+F264</f>
        <v>232071.86</v>
      </c>
      <c r="G228" s="255">
        <f>G229+G236+G264</f>
        <v>5418400</v>
      </c>
      <c r="H228" s="42">
        <f>H229+H236+H264</f>
        <v>37436.6</v>
      </c>
      <c r="I228" s="291">
        <f t="shared" si="47"/>
        <v>16.131468933803522</v>
      </c>
      <c r="J228" s="57">
        <f>H228/G228*100</f>
        <v>0.69091613760519699</v>
      </c>
      <c r="M228" s="107"/>
    </row>
    <row r="229" spans="2:13" ht="27" customHeight="1" x14ac:dyDescent="0.25">
      <c r="B229" s="58">
        <v>41</v>
      </c>
      <c r="C229" s="444" t="s">
        <v>131</v>
      </c>
      <c r="D229" s="445"/>
      <c r="E229" s="446"/>
      <c r="F229" s="288">
        <f>F230</f>
        <v>0</v>
      </c>
      <c r="G229" s="254">
        <v>35000</v>
      </c>
      <c r="H229" s="52">
        <f t="shared" ref="H229" si="48">H230</f>
        <v>0</v>
      </c>
      <c r="I229" s="280" t="e">
        <f t="shared" si="47"/>
        <v>#DIV/0!</v>
      </c>
      <c r="J229" s="59">
        <f>H229/G229*100</f>
        <v>0</v>
      </c>
    </row>
    <row r="230" spans="2:13" x14ac:dyDescent="0.25">
      <c r="B230" s="60">
        <v>411</v>
      </c>
      <c r="C230" s="434" t="s">
        <v>132</v>
      </c>
      <c r="D230" s="435"/>
      <c r="E230" s="436"/>
      <c r="F230" s="285">
        <f>SUM(F231)</f>
        <v>0</v>
      </c>
      <c r="G230" s="251"/>
      <c r="H230" s="30">
        <f>SUM(H231)</f>
        <v>0</v>
      </c>
      <c r="I230" s="282" t="e">
        <f t="shared" si="47"/>
        <v>#DIV/0!</v>
      </c>
      <c r="J230" s="61" t="e">
        <f>H230/G230*100</f>
        <v>#DIV/0!</v>
      </c>
    </row>
    <row r="231" spans="2:13" x14ac:dyDescent="0.25">
      <c r="B231" s="62">
        <v>4111</v>
      </c>
      <c r="C231" s="428" t="s">
        <v>54</v>
      </c>
      <c r="D231" s="421"/>
      <c r="E231" s="429"/>
      <c r="F231" s="22">
        <v>0</v>
      </c>
      <c r="G231" s="250"/>
      <c r="H231" s="17">
        <f>G656+G682+G744</f>
        <v>0</v>
      </c>
      <c r="I231" s="283" t="e">
        <f t="shared" si="47"/>
        <v>#DIV/0!</v>
      </c>
      <c r="J231" s="69"/>
    </row>
    <row r="232" spans="2:13" ht="14.25" customHeight="1" x14ac:dyDescent="0.25">
      <c r="B232" s="208" t="s">
        <v>528</v>
      </c>
      <c r="C232" s="383" t="s">
        <v>153</v>
      </c>
      <c r="D232" s="384"/>
      <c r="E232" s="385"/>
      <c r="F232" s="209">
        <v>0</v>
      </c>
      <c r="G232" s="256">
        <v>0</v>
      </c>
      <c r="H232" s="211">
        <v>0</v>
      </c>
      <c r="I232" s="297" t="e">
        <f t="shared" si="47"/>
        <v>#DIV/0!</v>
      </c>
      <c r="J232" s="242" t="e">
        <f t="shared" si="47"/>
        <v>#DIV/0!</v>
      </c>
    </row>
    <row r="233" spans="2:13" ht="13.5" customHeight="1" x14ac:dyDescent="0.25">
      <c r="B233" s="208" t="s">
        <v>533</v>
      </c>
      <c r="C233" s="383" t="s">
        <v>534</v>
      </c>
      <c r="D233" s="384"/>
      <c r="E233" s="385"/>
      <c r="F233" s="209">
        <v>0</v>
      </c>
      <c r="G233" s="256">
        <v>0</v>
      </c>
      <c r="H233" s="211">
        <v>0</v>
      </c>
      <c r="I233" s="297" t="e">
        <f t="shared" si="47"/>
        <v>#DIV/0!</v>
      </c>
      <c r="J233" s="242" t="e">
        <f t="shared" si="47"/>
        <v>#DIV/0!</v>
      </c>
    </row>
    <row r="234" spans="2:13" x14ac:dyDescent="0.25">
      <c r="B234" s="208" t="s">
        <v>531</v>
      </c>
      <c r="C234" s="383" t="s">
        <v>532</v>
      </c>
      <c r="D234" s="384"/>
      <c r="E234" s="385"/>
      <c r="F234" s="209">
        <v>0</v>
      </c>
      <c r="G234" s="256">
        <v>0</v>
      </c>
      <c r="H234" s="211">
        <v>0</v>
      </c>
      <c r="I234" s="297" t="e">
        <f t="shared" si="47"/>
        <v>#DIV/0!</v>
      </c>
      <c r="J234" s="242" t="e">
        <f t="shared" si="47"/>
        <v>#DIV/0!</v>
      </c>
    </row>
    <row r="235" spans="2:13" ht="23.25" customHeight="1" x14ac:dyDescent="0.25">
      <c r="B235" s="208" t="s">
        <v>540</v>
      </c>
      <c r="C235" s="383" t="s">
        <v>541</v>
      </c>
      <c r="D235" s="384"/>
      <c r="E235" s="385"/>
      <c r="F235" s="209">
        <v>0</v>
      </c>
      <c r="G235" s="256">
        <v>35000</v>
      </c>
      <c r="H235" s="211">
        <v>0</v>
      </c>
      <c r="I235" s="297" t="e">
        <f t="shared" si="47"/>
        <v>#DIV/0!</v>
      </c>
      <c r="J235" s="242" t="e">
        <f t="shared" si="47"/>
        <v>#DIV/0!</v>
      </c>
    </row>
    <row r="236" spans="2:13" ht="24.75" customHeight="1" x14ac:dyDescent="0.25">
      <c r="B236" s="58">
        <v>42</v>
      </c>
      <c r="C236" s="444" t="s">
        <v>133</v>
      </c>
      <c r="D236" s="445"/>
      <c r="E236" s="446"/>
      <c r="F236" s="288">
        <f>F237+F241+F247+F249+F251</f>
        <v>39109.979999999996</v>
      </c>
      <c r="G236" s="254">
        <v>3763400</v>
      </c>
      <c r="H236" s="52">
        <f>H237+H241+H247+H249+H251</f>
        <v>37436.6</v>
      </c>
      <c r="I236" s="280">
        <f t="shared" si="47"/>
        <v>95.721347850344088</v>
      </c>
      <c r="J236" s="59">
        <f>H236/G236*100</f>
        <v>0.99475474305149603</v>
      </c>
    </row>
    <row r="237" spans="2:13" x14ac:dyDescent="0.25">
      <c r="B237" s="60">
        <v>421</v>
      </c>
      <c r="C237" s="434" t="s">
        <v>134</v>
      </c>
      <c r="D237" s="435"/>
      <c r="E237" s="436"/>
      <c r="F237" s="285">
        <f>SUM(F238:F240)</f>
        <v>29165.03</v>
      </c>
      <c r="G237" s="251"/>
      <c r="H237" s="30">
        <f>SUM(H238:H240)</f>
        <v>14836.130000000001</v>
      </c>
      <c r="I237" s="282">
        <f t="shared" si="47"/>
        <v>50.869585939050985</v>
      </c>
      <c r="J237" s="61" t="e">
        <f>H237/G237*100</f>
        <v>#DIV/0!</v>
      </c>
    </row>
    <row r="238" spans="2:13" x14ac:dyDescent="0.25">
      <c r="B238" s="62">
        <v>4212</v>
      </c>
      <c r="C238" s="428" t="s">
        <v>135</v>
      </c>
      <c r="D238" s="421"/>
      <c r="E238" s="429"/>
      <c r="F238" s="22">
        <v>0</v>
      </c>
      <c r="G238" s="250"/>
      <c r="H238" s="17">
        <f>G929+G944+G1077</f>
        <v>7500</v>
      </c>
      <c r="I238" s="283" t="e">
        <f t="shared" si="47"/>
        <v>#DIV/0!</v>
      </c>
      <c r="J238" s="69"/>
    </row>
    <row r="239" spans="2:13" x14ac:dyDescent="0.25">
      <c r="B239" s="62">
        <v>4213</v>
      </c>
      <c r="C239" s="428" t="s">
        <v>136</v>
      </c>
      <c r="D239" s="421"/>
      <c r="E239" s="429"/>
      <c r="F239" s="22">
        <v>0</v>
      </c>
      <c r="G239" s="250"/>
      <c r="H239" s="17">
        <f>G636+G658+G751+G838</f>
        <v>0</v>
      </c>
      <c r="I239" s="283" t="e">
        <f t="shared" si="47"/>
        <v>#DIV/0!</v>
      </c>
      <c r="J239" s="69"/>
    </row>
    <row r="240" spans="2:13" x14ac:dyDescent="0.25">
      <c r="B240" s="62">
        <v>4214</v>
      </c>
      <c r="C240" s="428" t="s">
        <v>137</v>
      </c>
      <c r="D240" s="421"/>
      <c r="E240" s="429"/>
      <c r="F240" s="22">
        <v>29165.03</v>
      </c>
      <c r="G240" s="250"/>
      <c r="H240" s="17">
        <f>G615+G637+G670+G705+G729+G976+G1004</f>
        <v>7336.13</v>
      </c>
      <c r="I240" s="283">
        <f t="shared" si="47"/>
        <v>25.153857205015733</v>
      </c>
      <c r="J240" s="69"/>
    </row>
    <row r="241" spans="2:13" x14ac:dyDescent="0.25">
      <c r="B241" s="60">
        <v>422</v>
      </c>
      <c r="C241" s="434" t="s">
        <v>138</v>
      </c>
      <c r="D241" s="435"/>
      <c r="E241" s="436"/>
      <c r="F241" s="285">
        <f>SUM(F242:F246)</f>
        <v>1199.78</v>
      </c>
      <c r="G241" s="251"/>
      <c r="H241" s="30">
        <f>SUM(H242:H246)</f>
        <v>20921.329999999998</v>
      </c>
      <c r="I241" s="282">
        <f t="shared" si="47"/>
        <v>1743.7638567070628</v>
      </c>
      <c r="J241" s="61" t="e">
        <f>H241/G241*100</f>
        <v>#DIV/0!</v>
      </c>
    </row>
    <row r="242" spans="2:13" x14ac:dyDescent="0.25">
      <c r="B242" s="62">
        <v>4221</v>
      </c>
      <c r="C242" s="428" t="s">
        <v>139</v>
      </c>
      <c r="D242" s="421"/>
      <c r="E242" s="429"/>
      <c r="F242" s="22">
        <v>491.89</v>
      </c>
      <c r="G242" s="250"/>
      <c r="H242" s="17">
        <f>G570+G1062+G1078+G1129</f>
        <v>3270.2</v>
      </c>
      <c r="I242" s="283">
        <f t="shared" si="47"/>
        <v>664.823436134095</v>
      </c>
      <c r="J242" s="69"/>
    </row>
    <row r="243" spans="2:13" x14ac:dyDescent="0.25">
      <c r="B243" s="62">
        <v>4222</v>
      </c>
      <c r="C243" s="377" t="s">
        <v>140</v>
      </c>
      <c r="D243" s="378"/>
      <c r="E243" s="379"/>
      <c r="F243" s="22">
        <v>707.89</v>
      </c>
      <c r="G243" s="250"/>
      <c r="H243" s="17">
        <f>G571+G1063</f>
        <v>0</v>
      </c>
      <c r="I243" s="283">
        <f t="shared" si="47"/>
        <v>0</v>
      </c>
      <c r="J243" s="64"/>
    </row>
    <row r="244" spans="2:13" x14ac:dyDescent="0.25">
      <c r="B244" s="62">
        <v>4223</v>
      </c>
      <c r="C244" s="377" t="s">
        <v>578</v>
      </c>
      <c r="D244" s="378"/>
      <c r="E244" s="379"/>
      <c r="F244" s="22">
        <v>0</v>
      </c>
      <c r="G244" s="250"/>
      <c r="H244" s="17">
        <f>G572+G586</f>
        <v>3858</v>
      </c>
      <c r="I244" s="283" t="e">
        <f t="shared" si="47"/>
        <v>#DIV/0!</v>
      </c>
      <c r="J244" s="64"/>
    </row>
    <row r="245" spans="2:13" x14ac:dyDescent="0.25">
      <c r="B245" s="62">
        <v>4224</v>
      </c>
      <c r="C245" s="377" t="s">
        <v>698</v>
      </c>
      <c r="D245" s="378"/>
      <c r="E245" s="379"/>
      <c r="F245" s="22">
        <v>0</v>
      </c>
      <c r="G245" s="250"/>
      <c r="H245" s="17">
        <f>G880</f>
        <v>13793.13</v>
      </c>
      <c r="I245" s="283"/>
      <c r="J245" s="64"/>
    </row>
    <row r="246" spans="2:13" ht="24" customHeight="1" x14ac:dyDescent="0.25">
      <c r="B246" s="62">
        <v>4227</v>
      </c>
      <c r="C246" s="377" t="s">
        <v>141</v>
      </c>
      <c r="D246" s="378"/>
      <c r="E246" s="379"/>
      <c r="F246" s="22">
        <v>0</v>
      </c>
      <c r="G246" s="250"/>
      <c r="H246" s="17">
        <f>G587+G671+G573+G688+G706+G746+G1079</f>
        <v>0</v>
      </c>
      <c r="I246" s="283" t="e">
        <f t="shared" si="47"/>
        <v>#DIV/0!</v>
      </c>
      <c r="J246" s="64"/>
    </row>
    <row r="247" spans="2:13" x14ac:dyDescent="0.25">
      <c r="B247" s="60">
        <v>423</v>
      </c>
      <c r="C247" s="434" t="s">
        <v>542</v>
      </c>
      <c r="D247" s="435"/>
      <c r="E247" s="436"/>
      <c r="F247" s="285">
        <f>SUM(F248)</f>
        <v>0</v>
      </c>
      <c r="G247" s="30"/>
      <c r="H247" s="285">
        <f t="shared" ref="H247" si="49">SUM(H248)</f>
        <v>0</v>
      </c>
      <c r="I247" s="282" t="e">
        <f t="shared" ref="I247:I248" si="50">H247/F247*100</f>
        <v>#DIV/0!</v>
      </c>
      <c r="J247" s="61" t="e">
        <f>H247/G247*100</f>
        <v>#DIV/0!</v>
      </c>
    </row>
    <row r="248" spans="2:13" x14ac:dyDescent="0.25">
      <c r="B248" s="62">
        <v>4231</v>
      </c>
      <c r="C248" s="428" t="s">
        <v>543</v>
      </c>
      <c r="D248" s="421"/>
      <c r="E248" s="429"/>
      <c r="F248" s="22">
        <v>0</v>
      </c>
      <c r="G248" s="250"/>
      <c r="H248" s="17">
        <f>G831</f>
        <v>0</v>
      </c>
      <c r="I248" s="283" t="e">
        <f t="shared" si="50"/>
        <v>#DIV/0!</v>
      </c>
      <c r="J248" s="69"/>
    </row>
    <row r="249" spans="2:13" ht="27" customHeight="1" x14ac:dyDescent="0.25">
      <c r="B249" s="60">
        <v>424</v>
      </c>
      <c r="C249" s="431" t="s">
        <v>142</v>
      </c>
      <c r="D249" s="432"/>
      <c r="E249" s="433"/>
      <c r="F249" s="285">
        <f>SUM(F250)</f>
        <v>621.16999999999996</v>
      </c>
      <c r="G249" s="251"/>
      <c r="H249" s="30">
        <f>SUM(H250)</f>
        <v>38.51</v>
      </c>
      <c r="I249" s="282">
        <f t="shared" si="47"/>
        <v>6.199591094225414</v>
      </c>
      <c r="J249" s="61" t="e">
        <f>H249/G249*100</f>
        <v>#DIV/0!</v>
      </c>
    </row>
    <row r="250" spans="2:13" x14ac:dyDescent="0.25">
      <c r="B250" s="62">
        <v>4241</v>
      </c>
      <c r="C250" s="377" t="s">
        <v>143</v>
      </c>
      <c r="D250" s="378"/>
      <c r="E250" s="379"/>
      <c r="F250" s="22">
        <v>621.16999999999996</v>
      </c>
      <c r="G250" s="250"/>
      <c r="H250" s="17">
        <f>G1122</f>
        <v>38.51</v>
      </c>
      <c r="I250" s="283">
        <f t="shared" si="47"/>
        <v>6.199591094225414</v>
      </c>
      <c r="J250" s="64"/>
    </row>
    <row r="251" spans="2:13" x14ac:dyDescent="0.25">
      <c r="B251" s="60">
        <v>426</v>
      </c>
      <c r="C251" s="431" t="s">
        <v>144</v>
      </c>
      <c r="D251" s="432"/>
      <c r="E251" s="433"/>
      <c r="F251" s="285">
        <f>SUM(F252:F254)</f>
        <v>8124</v>
      </c>
      <c r="G251" s="251"/>
      <c r="H251" s="30">
        <f>SUM(H252:H254)</f>
        <v>1640.63</v>
      </c>
      <c r="I251" s="292"/>
      <c r="J251" s="61" t="e">
        <f>H251/G251*100</f>
        <v>#DIV/0!</v>
      </c>
    </row>
    <row r="252" spans="2:13" x14ac:dyDescent="0.25">
      <c r="B252" s="62">
        <v>4262</v>
      </c>
      <c r="C252" s="377" t="s">
        <v>148</v>
      </c>
      <c r="D252" s="378"/>
      <c r="E252" s="379"/>
      <c r="F252" s="22">
        <v>249</v>
      </c>
      <c r="G252" s="250"/>
      <c r="H252" s="17">
        <f>G574</f>
        <v>0</v>
      </c>
      <c r="I252" s="290">
        <f t="shared" ref="I252:J273" si="51">H252/F252*100</f>
        <v>0</v>
      </c>
      <c r="J252" s="63"/>
    </row>
    <row r="253" spans="2:13" x14ac:dyDescent="0.25">
      <c r="B253" s="62">
        <v>4263</v>
      </c>
      <c r="C253" s="377" t="s">
        <v>145</v>
      </c>
      <c r="D253" s="378"/>
      <c r="E253" s="379"/>
      <c r="F253" s="22">
        <v>7875</v>
      </c>
      <c r="G253" s="250"/>
      <c r="H253" s="17">
        <f>G764+G769</f>
        <v>1640.63</v>
      </c>
      <c r="I253" s="283">
        <f t="shared" si="51"/>
        <v>20.833396825396829</v>
      </c>
      <c r="J253" s="64"/>
    </row>
    <row r="254" spans="2:13" ht="23.25" customHeight="1" x14ac:dyDescent="0.25">
      <c r="B254" s="62">
        <v>4264</v>
      </c>
      <c r="C254" s="377" t="s">
        <v>149</v>
      </c>
      <c r="D254" s="378"/>
      <c r="E254" s="379"/>
      <c r="F254" s="22">
        <v>0</v>
      </c>
      <c r="G254" s="250"/>
      <c r="H254" s="17">
        <v>0</v>
      </c>
      <c r="I254" s="283" t="e">
        <f t="shared" si="51"/>
        <v>#DIV/0!</v>
      </c>
      <c r="J254" s="64"/>
    </row>
    <row r="255" spans="2:13" ht="13.5" customHeight="1" x14ac:dyDescent="0.25">
      <c r="B255" s="208" t="s">
        <v>528</v>
      </c>
      <c r="C255" s="383" t="s">
        <v>153</v>
      </c>
      <c r="D255" s="384"/>
      <c r="E255" s="385"/>
      <c r="F255" s="206">
        <v>1157.4000000000001</v>
      </c>
      <c r="G255" s="249">
        <v>89100</v>
      </c>
      <c r="H255" s="201">
        <v>26242.47</v>
      </c>
      <c r="I255" s="297">
        <f t="shared" si="51"/>
        <v>2267.3639191290827</v>
      </c>
      <c r="J255" s="242">
        <f t="shared" si="51"/>
        <v>2.5447406499765237</v>
      </c>
      <c r="K255" s="107"/>
      <c r="L255" s="107"/>
      <c r="M255" s="107"/>
    </row>
    <row r="256" spans="2:13" ht="13.5" customHeight="1" x14ac:dyDescent="0.25">
      <c r="B256" s="208" t="s">
        <v>535</v>
      </c>
      <c r="C256" s="383" t="s">
        <v>154</v>
      </c>
      <c r="D256" s="384"/>
      <c r="E256" s="385"/>
      <c r="F256" s="206">
        <v>0</v>
      </c>
      <c r="G256" s="249">
        <v>0</v>
      </c>
      <c r="H256" s="201">
        <v>0</v>
      </c>
      <c r="I256" s="297" t="e">
        <f t="shared" si="51"/>
        <v>#DIV/0!</v>
      </c>
      <c r="J256" s="242" t="e">
        <f t="shared" si="51"/>
        <v>#DIV/0!</v>
      </c>
    </row>
    <row r="257" spans="2:13" ht="12" customHeight="1" x14ac:dyDescent="0.25">
      <c r="B257" s="208" t="s">
        <v>533</v>
      </c>
      <c r="C257" s="383" t="s">
        <v>534</v>
      </c>
      <c r="D257" s="384"/>
      <c r="E257" s="385"/>
      <c r="F257" s="206">
        <v>37040.03</v>
      </c>
      <c r="G257" s="249">
        <v>281000</v>
      </c>
      <c r="H257" s="201">
        <v>7336.13</v>
      </c>
      <c r="I257" s="297">
        <f t="shared" si="51"/>
        <v>19.805950481141622</v>
      </c>
      <c r="J257" s="242">
        <f t="shared" si="51"/>
        <v>7.048380954142926E-3</v>
      </c>
    </row>
    <row r="258" spans="2:13" ht="10.5" customHeight="1" x14ac:dyDescent="0.25">
      <c r="B258" s="208" t="s">
        <v>529</v>
      </c>
      <c r="C258" s="383" t="s">
        <v>530</v>
      </c>
      <c r="D258" s="384"/>
      <c r="E258" s="385"/>
      <c r="F258" s="206">
        <v>0</v>
      </c>
      <c r="G258" s="249">
        <v>572700</v>
      </c>
      <c r="H258" s="201">
        <v>0</v>
      </c>
      <c r="I258" s="297" t="e">
        <f t="shared" si="51"/>
        <v>#DIV/0!</v>
      </c>
      <c r="J258" s="242" t="e">
        <f t="shared" si="51"/>
        <v>#DIV/0!</v>
      </c>
    </row>
    <row r="259" spans="2:13" ht="13.5" customHeight="1" x14ac:dyDescent="0.25">
      <c r="B259" s="208" t="s">
        <v>531</v>
      </c>
      <c r="C259" s="383" t="s">
        <v>532</v>
      </c>
      <c r="D259" s="384"/>
      <c r="E259" s="385"/>
      <c r="F259" s="206">
        <v>912.55</v>
      </c>
      <c r="G259" s="249">
        <v>1820600</v>
      </c>
      <c r="H259" s="201">
        <v>0</v>
      </c>
      <c r="I259" s="297">
        <f t="shared" si="51"/>
        <v>0</v>
      </c>
      <c r="J259" s="242">
        <f t="shared" si="51"/>
        <v>0</v>
      </c>
    </row>
    <row r="260" spans="2:13" ht="11.25" customHeight="1" x14ac:dyDescent="0.25">
      <c r="B260" s="208" t="s">
        <v>536</v>
      </c>
      <c r="C260" s="244" t="s">
        <v>156</v>
      </c>
      <c r="D260" s="207"/>
      <c r="E260" s="245"/>
      <c r="F260" s="206">
        <v>0</v>
      </c>
      <c r="G260" s="249">
        <v>0</v>
      </c>
      <c r="H260" s="201">
        <v>0</v>
      </c>
      <c r="I260" s="297" t="e">
        <f t="shared" si="51"/>
        <v>#DIV/0!</v>
      </c>
      <c r="J260" s="242" t="e">
        <f t="shared" si="51"/>
        <v>#DIV/0!</v>
      </c>
    </row>
    <row r="261" spans="2:13" ht="22.5" customHeight="1" x14ac:dyDescent="0.25">
      <c r="B261" s="258" t="s">
        <v>540</v>
      </c>
      <c r="C261" s="383" t="s">
        <v>541</v>
      </c>
      <c r="D261" s="384"/>
      <c r="E261" s="385"/>
      <c r="F261" s="293">
        <v>0</v>
      </c>
      <c r="G261" s="259">
        <v>0</v>
      </c>
      <c r="H261" s="349">
        <v>0</v>
      </c>
      <c r="I261" s="297" t="e">
        <f t="shared" si="51"/>
        <v>#DIV/0!</v>
      </c>
      <c r="J261" s="242" t="e">
        <f t="shared" si="51"/>
        <v>#DIV/0!</v>
      </c>
    </row>
    <row r="262" spans="2:13" ht="14.25" customHeight="1" x14ac:dyDescent="0.25">
      <c r="B262" s="258" t="s">
        <v>548</v>
      </c>
      <c r="C262" s="383" t="s">
        <v>549</v>
      </c>
      <c r="D262" s="384"/>
      <c r="E262" s="385"/>
      <c r="F262" s="293">
        <v>0</v>
      </c>
      <c r="G262" s="259">
        <v>1000000</v>
      </c>
      <c r="H262" s="349"/>
      <c r="I262" s="284" t="e">
        <f t="shared" si="51"/>
        <v>#DIV/0!</v>
      </c>
      <c r="J262" s="242" t="e">
        <f t="shared" si="51"/>
        <v>#DIV/0!</v>
      </c>
    </row>
    <row r="263" spans="2:13" ht="14.25" customHeight="1" x14ac:dyDescent="0.25">
      <c r="B263" s="258"/>
      <c r="C263" s="353" t="s">
        <v>703</v>
      </c>
      <c r="D263" s="354"/>
      <c r="E263" s="355"/>
      <c r="F263" s="293"/>
      <c r="G263" s="259"/>
      <c r="H263" s="349">
        <v>3858</v>
      </c>
      <c r="I263" s="284"/>
      <c r="J263" s="242"/>
      <c r="L263" s="107"/>
    </row>
    <row r="264" spans="2:13" ht="23.25" customHeight="1" x14ac:dyDescent="0.25">
      <c r="B264" s="58">
        <v>45</v>
      </c>
      <c r="C264" s="514" t="s">
        <v>146</v>
      </c>
      <c r="D264" s="430"/>
      <c r="E264" s="515"/>
      <c r="F264" s="288">
        <f>F265</f>
        <v>192961.88</v>
      </c>
      <c r="G264" s="254">
        <v>1620000</v>
      </c>
      <c r="H264" s="52">
        <f t="shared" ref="H264" si="52">H265</f>
        <v>0</v>
      </c>
      <c r="I264" s="294">
        <f t="shared" si="51"/>
        <v>0</v>
      </c>
      <c r="J264" s="59">
        <f>H264/G264*100</f>
        <v>0</v>
      </c>
    </row>
    <row r="265" spans="2:13" x14ac:dyDescent="0.25">
      <c r="B265" s="60">
        <v>451</v>
      </c>
      <c r="C265" s="431" t="s">
        <v>147</v>
      </c>
      <c r="D265" s="432"/>
      <c r="E265" s="433"/>
      <c r="F265" s="285">
        <f>SUM(F266)</f>
        <v>192961.88</v>
      </c>
      <c r="G265" s="251"/>
      <c r="H265" s="30">
        <f>SUM(H266)</f>
        <v>0</v>
      </c>
      <c r="I265" s="295">
        <f t="shared" si="51"/>
        <v>0</v>
      </c>
      <c r="J265" s="61" t="e">
        <f>H265/G265*100</f>
        <v>#DIV/0!</v>
      </c>
    </row>
    <row r="266" spans="2:13" ht="25.5" customHeight="1" x14ac:dyDescent="0.25">
      <c r="B266" s="62">
        <v>4511</v>
      </c>
      <c r="C266" s="377" t="s">
        <v>147</v>
      </c>
      <c r="D266" s="378"/>
      <c r="E266" s="379"/>
      <c r="F266" s="22">
        <v>192961.88</v>
      </c>
      <c r="G266" s="250"/>
      <c r="H266" s="17">
        <f>G589+G639+G673+G788+G831+G938+G1131</f>
        <v>0</v>
      </c>
      <c r="I266" s="296">
        <f t="shared" si="51"/>
        <v>0</v>
      </c>
      <c r="J266" s="64"/>
    </row>
    <row r="267" spans="2:13" ht="14.25" customHeight="1" x14ac:dyDescent="0.25">
      <c r="B267" s="208" t="s">
        <v>528</v>
      </c>
      <c r="C267" s="383" t="s">
        <v>153</v>
      </c>
      <c r="D267" s="384"/>
      <c r="E267" s="385"/>
      <c r="F267" s="206">
        <v>0</v>
      </c>
      <c r="G267" s="249">
        <v>50000</v>
      </c>
      <c r="H267" s="201">
        <v>0</v>
      </c>
      <c r="I267" s="297" t="e">
        <f t="shared" si="51"/>
        <v>#DIV/0!</v>
      </c>
      <c r="J267" s="242" t="e">
        <f t="shared" si="51"/>
        <v>#DIV/0!</v>
      </c>
      <c r="K267" s="107"/>
      <c r="L267" s="107"/>
      <c r="M267" s="107"/>
    </row>
    <row r="268" spans="2:13" ht="12" customHeight="1" x14ac:dyDescent="0.25">
      <c r="B268" s="208" t="s">
        <v>533</v>
      </c>
      <c r="C268" s="383" t="s">
        <v>534</v>
      </c>
      <c r="D268" s="384"/>
      <c r="E268" s="385"/>
      <c r="F268" s="206">
        <v>7328</v>
      </c>
      <c r="G268" s="249">
        <v>190500</v>
      </c>
      <c r="H268" s="201">
        <v>0</v>
      </c>
      <c r="I268" s="297">
        <f t="shared" si="51"/>
        <v>0</v>
      </c>
      <c r="J268" s="242">
        <f t="shared" si="51"/>
        <v>0</v>
      </c>
    </row>
    <row r="269" spans="2:13" ht="12.75" customHeight="1" x14ac:dyDescent="0.25">
      <c r="B269" s="208" t="s">
        <v>529</v>
      </c>
      <c r="C269" s="383" t="s">
        <v>530</v>
      </c>
      <c r="D269" s="384"/>
      <c r="E269" s="385"/>
      <c r="F269" s="206">
        <v>120400</v>
      </c>
      <c r="G269" s="249">
        <v>200000</v>
      </c>
      <c r="H269" s="201">
        <v>0</v>
      </c>
      <c r="I269" s="297">
        <f t="shared" si="51"/>
        <v>0</v>
      </c>
      <c r="J269" s="242">
        <f t="shared" si="51"/>
        <v>0</v>
      </c>
    </row>
    <row r="270" spans="2:13" ht="12" customHeight="1" x14ac:dyDescent="0.25">
      <c r="B270" s="208" t="s">
        <v>531</v>
      </c>
      <c r="C270" s="383" t="s">
        <v>532</v>
      </c>
      <c r="D270" s="384"/>
      <c r="E270" s="385"/>
      <c r="F270" s="206">
        <v>65233.88</v>
      </c>
      <c r="G270" s="249">
        <v>1079500</v>
      </c>
      <c r="H270" s="201">
        <v>0</v>
      </c>
      <c r="I270" s="297">
        <f t="shared" si="51"/>
        <v>0</v>
      </c>
      <c r="J270" s="242">
        <f t="shared" si="51"/>
        <v>0</v>
      </c>
    </row>
    <row r="271" spans="2:13" ht="15.75" customHeight="1" x14ac:dyDescent="0.25">
      <c r="B271" s="208" t="s">
        <v>540</v>
      </c>
      <c r="C271" s="383" t="s">
        <v>580</v>
      </c>
      <c r="D271" s="384"/>
      <c r="E271" s="385"/>
      <c r="F271" s="206">
        <v>0</v>
      </c>
      <c r="G271" s="249">
        <v>0</v>
      </c>
      <c r="H271" s="201">
        <v>0</v>
      </c>
      <c r="I271" s="297" t="e">
        <f t="shared" si="51"/>
        <v>#DIV/0!</v>
      </c>
      <c r="J271" s="242" t="e">
        <f t="shared" si="51"/>
        <v>#DIV/0!</v>
      </c>
    </row>
    <row r="272" spans="2:13" ht="15.75" customHeight="1" x14ac:dyDescent="0.25">
      <c r="B272" s="208" t="s">
        <v>548</v>
      </c>
      <c r="C272" s="383" t="s">
        <v>549</v>
      </c>
      <c r="D272" s="384"/>
      <c r="E272" s="385"/>
      <c r="F272" s="206">
        <v>0</v>
      </c>
      <c r="G272" s="249">
        <v>0</v>
      </c>
      <c r="H272" s="201">
        <v>0</v>
      </c>
      <c r="I272" s="284" t="e">
        <f t="shared" si="51"/>
        <v>#DIV/0!</v>
      </c>
      <c r="J272" s="242" t="e">
        <f t="shared" si="51"/>
        <v>#DIV/0!</v>
      </c>
    </row>
    <row r="273" spans="2:13" ht="15.75" thickBot="1" x14ac:dyDescent="0.3">
      <c r="B273" s="70"/>
      <c r="C273" s="511" t="s">
        <v>150</v>
      </c>
      <c r="D273" s="512"/>
      <c r="E273" s="513"/>
      <c r="F273" s="71">
        <f>F134+F228</f>
        <v>932381.19</v>
      </c>
      <c r="G273" s="257">
        <f>G134+G228</f>
        <v>8391800</v>
      </c>
      <c r="H273" s="72">
        <f>H134+H228</f>
        <v>1144159.0000000002</v>
      </c>
      <c r="I273" s="73">
        <f t="shared" si="51"/>
        <v>122.71365105510121</v>
      </c>
      <c r="J273" s="74">
        <f>H273/G273*100</f>
        <v>13.634250101289357</v>
      </c>
      <c r="M273" s="107"/>
    </row>
    <row r="274" spans="2:13" x14ac:dyDescent="0.25">
      <c r="B274" s="39"/>
      <c r="C274" s="318"/>
      <c r="D274" s="318"/>
      <c r="E274" s="318"/>
      <c r="F274" s="77"/>
      <c r="G274" s="77"/>
      <c r="H274" s="77"/>
      <c r="I274" s="319"/>
      <c r="J274" s="319"/>
      <c r="M274" s="107"/>
    </row>
    <row r="275" spans="2:13" x14ac:dyDescent="0.25">
      <c r="B275" s="39"/>
      <c r="C275" s="318"/>
      <c r="D275" s="318"/>
      <c r="E275" s="318"/>
      <c r="F275" s="77"/>
      <c r="G275" s="77"/>
      <c r="H275" s="77"/>
      <c r="I275" s="319"/>
      <c r="J275" s="319"/>
      <c r="M275" s="107"/>
    </row>
    <row r="276" spans="2:13" x14ac:dyDescent="0.25">
      <c r="B276" s="39"/>
      <c r="C276" s="378"/>
      <c r="D276" s="378"/>
      <c r="E276" s="378"/>
      <c r="F276" s="22"/>
      <c r="G276" s="22"/>
      <c r="H276" s="22"/>
      <c r="I276" s="53"/>
      <c r="J276" s="53"/>
    </row>
    <row r="277" spans="2:13" ht="18" customHeight="1" x14ac:dyDescent="0.25">
      <c r="B277" s="550" t="s">
        <v>151</v>
      </c>
      <c r="C277" s="550"/>
      <c r="D277" s="550"/>
      <c r="E277" s="550"/>
      <c r="F277" s="22"/>
      <c r="G277" s="22"/>
      <c r="H277" s="22"/>
      <c r="I277" s="53"/>
      <c r="J277" s="53"/>
    </row>
    <row r="278" spans="2:13" ht="15.75" thickBot="1" x14ac:dyDescent="0.3">
      <c r="B278" s="39"/>
      <c r="C278" s="78"/>
      <c r="D278" s="78"/>
      <c r="E278" s="78"/>
      <c r="F278" s="22"/>
      <c r="G278" s="22"/>
      <c r="H278" s="22"/>
      <c r="I278" s="53"/>
      <c r="J278" s="53"/>
    </row>
    <row r="279" spans="2:13" ht="28.5" customHeight="1" x14ac:dyDescent="0.25">
      <c r="B279" s="44" t="s">
        <v>18</v>
      </c>
      <c r="C279" s="466" t="s">
        <v>152</v>
      </c>
      <c r="D279" s="466"/>
      <c r="E279" s="466"/>
      <c r="F279" s="45" t="s">
        <v>680</v>
      </c>
      <c r="G279" s="45" t="s">
        <v>673</v>
      </c>
      <c r="H279" s="46" t="s">
        <v>681</v>
      </c>
      <c r="I279" s="45" t="s">
        <v>57</v>
      </c>
      <c r="J279" s="47" t="s">
        <v>58</v>
      </c>
    </row>
    <row r="280" spans="2:13" x14ac:dyDescent="0.25">
      <c r="B280" s="54">
        <v>1</v>
      </c>
      <c r="C280" s="551">
        <v>2</v>
      </c>
      <c r="D280" s="551"/>
      <c r="E280" s="551"/>
      <c r="F280" s="15">
        <v>3</v>
      </c>
      <c r="G280" s="15">
        <v>5</v>
      </c>
      <c r="H280" s="14">
        <v>6</v>
      </c>
      <c r="I280" s="15">
        <v>7</v>
      </c>
      <c r="J280" s="19"/>
    </row>
    <row r="281" spans="2:13" x14ac:dyDescent="0.25">
      <c r="B281" s="62">
        <v>11</v>
      </c>
      <c r="C281" s="447" t="s">
        <v>153</v>
      </c>
      <c r="D281" s="448"/>
      <c r="E281" s="448"/>
      <c r="F281" s="17">
        <f>F65+F86+F98+F111</f>
        <v>582700.47</v>
      </c>
      <c r="G281" s="17">
        <f>G65+G86+G98+G111</f>
        <v>1529280</v>
      </c>
      <c r="H281" s="17">
        <f>H65+H86+H98+H111</f>
        <v>529407.20000000007</v>
      </c>
      <c r="I281" s="17">
        <f t="shared" ref="I281:I288" si="53">H281/F281*100</f>
        <v>90.854088379231982</v>
      </c>
      <c r="J281" s="79">
        <f t="shared" ref="J281:J288" si="54">H281/G281*100</f>
        <v>34.618068633605361</v>
      </c>
      <c r="M281" s="107"/>
    </row>
    <row r="282" spans="2:13" x14ac:dyDescent="0.25">
      <c r="B282" s="62">
        <v>31</v>
      </c>
      <c r="C282" s="447" t="s">
        <v>154</v>
      </c>
      <c r="D282" s="448"/>
      <c r="E282" s="448"/>
      <c r="F282" s="17">
        <f>F106</f>
        <v>10438.129999999999</v>
      </c>
      <c r="G282" s="17">
        <f>G106</f>
        <v>17000</v>
      </c>
      <c r="H282" s="17">
        <f>H106</f>
        <v>8901.61</v>
      </c>
      <c r="I282" s="17">
        <f t="shared" si="53"/>
        <v>85.279738803789584</v>
      </c>
      <c r="J282" s="79">
        <f t="shared" si="54"/>
        <v>52.362411764705882</v>
      </c>
      <c r="M282" s="240"/>
    </row>
    <row r="283" spans="2:13" x14ac:dyDescent="0.25">
      <c r="B283" s="62">
        <v>43</v>
      </c>
      <c r="C283" s="450" t="s">
        <v>155</v>
      </c>
      <c r="D283" s="451"/>
      <c r="E283" s="451"/>
      <c r="F283" s="17">
        <f>F87+F99</f>
        <v>1361472.3900000001</v>
      </c>
      <c r="G283" s="17">
        <f>G87+G99</f>
        <v>1080000</v>
      </c>
      <c r="H283" s="17">
        <f>H87+H99</f>
        <v>288461.23000000004</v>
      </c>
      <c r="I283" s="17">
        <f t="shared" si="53"/>
        <v>21.187446188313817</v>
      </c>
      <c r="J283" s="79">
        <f t="shared" si="54"/>
        <v>26.709373148148153</v>
      </c>
      <c r="M283" s="240"/>
    </row>
    <row r="284" spans="2:13" x14ac:dyDescent="0.25">
      <c r="B284" s="62">
        <v>52</v>
      </c>
      <c r="C284" s="450" t="s">
        <v>530</v>
      </c>
      <c r="D284" s="451"/>
      <c r="E284" s="452"/>
      <c r="F284" s="17">
        <f t="shared" ref="F284:H285" si="55">F76</f>
        <v>134091.6</v>
      </c>
      <c r="G284" s="17">
        <f t="shared" si="55"/>
        <v>1225200</v>
      </c>
      <c r="H284" s="17">
        <f t="shared" si="55"/>
        <v>83064.240000000005</v>
      </c>
      <c r="I284" s="17">
        <f t="shared" si="53"/>
        <v>61.945893702513807</v>
      </c>
      <c r="J284" s="79">
        <f t="shared" si="54"/>
        <v>6.7796474045053872</v>
      </c>
      <c r="M284" s="107"/>
    </row>
    <row r="285" spans="2:13" x14ac:dyDescent="0.25">
      <c r="B285" s="62">
        <v>55</v>
      </c>
      <c r="C285" s="450" t="s">
        <v>532</v>
      </c>
      <c r="D285" s="451"/>
      <c r="E285" s="451"/>
      <c r="F285" s="17">
        <f t="shared" si="55"/>
        <v>233668.34</v>
      </c>
      <c r="G285" s="17">
        <f t="shared" si="55"/>
        <v>3288320</v>
      </c>
      <c r="H285" s="17">
        <f t="shared" si="55"/>
        <v>9724.48</v>
      </c>
      <c r="I285" s="17">
        <f t="shared" si="53"/>
        <v>4.1616592132250352</v>
      </c>
      <c r="J285" s="79">
        <f t="shared" si="54"/>
        <v>0.2957279096924873</v>
      </c>
      <c r="M285" s="107"/>
    </row>
    <row r="286" spans="2:13" x14ac:dyDescent="0.25">
      <c r="B286" s="62">
        <v>61</v>
      </c>
      <c r="C286" s="450" t="s">
        <v>156</v>
      </c>
      <c r="D286" s="451"/>
      <c r="E286" s="451"/>
      <c r="F286" s="17">
        <f>F107</f>
        <v>150</v>
      </c>
      <c r="G286" s="17">
        <f>G107</f>
        <v>5000</v>
      </c>
      <c r="H286" s="17">
        <f>H107</f>
        <v>0</v>
      </c>
      <c r="I286" s="17">
        <f t="shared" si="53"/>
        <v>0</v>
      </c>
      <c r="J286" s="79">
        <f t="shared" si="54"/>
        <v>0</v>
      </c>
      <c r="M286" s="107"/>
    </row>
    <row r="287" spans="2:13" ht="22.5" customHeight="1" x14ac:dyDescent="0.25">
      <c r="B287" s="62">
        <v>71</v>
      </c>
      <c r="C287" s="450" t="s">
        <v>539</v>
      </c>
      <c r="D287" s="451"/>
      <c r="E287" s="451"/>
      <c r="F287" s="17">
        <f>F116</f>
        <v>3225.24</v>
      </c>
      <c r="G287" s="17">
        <f>G116</f>
        <v>35000</v>
      </c>
      <c r="H287" s="17">
        <f>H116</f>
        <v>0</v>
      </c>
      <c r="I287" s="87">
        <f t="shared" si="53"/>
        <v>0</v>
      </c>
      <c r="J287" s="88">
        <f t="shared" si="54"/>
        <v>0</v>
      </c>
      <c r="M287" s="107"/>
    </row>
    <row r="288" spans="2:13" ht="15.75" thickBot="1" x14ac:dyDescent="0.3">
      <c r="B288" s="81"/>
      <c r="C288" s="510" t="s">
        <v>157</v>
      </c>
      <c r="D288" s="510"/>
      <c r="E288" s="510"/>
      <c r="F288" s="82">
        <f>SUM(F281:F287)</f>
        <v>2325746.1700000004</v>
      </c>
      <c r="G288" s="82">
        <f>SUM(G281:G287)</f>
        <v>7179800</v>
      </c>
      <c r="H288" s="83">
        <f>SUM(H281:H287)</f>
        <v>919558.76</v>
      </c>
      <c r="I288" s="85">
        <f t="shared" si="53"/>
        <v>39.53822527417082</v>
      </c>
      <c r="J288" s="86">
        <f t="shared" si="54"/>
        <v>12.807581826791834</v>
      </c>
    </row>
    <row r="292" spans="2:14" x14ac:dyDescent="0.25">
      <c r="B292" s="472" t="s">
        <v>158</v>
      </c>
      <c r="C292" s="472"/>
      <c r="D292" s="472"/>
      <c r="E292" s="472"/>
    </row>
    <row r="293" spans="2:14" ht="15.75" thickBot="1" x14ac:dyDescent="0.3"/>
    <row r="294" spans="2:14" ht="23.25" x14ac:dyDescent="0.25">
      <c r="B294" s="44" t="s">
        <v>18</v>
      </c>
      <c r="C294" s="466" t="s">
        <v>152</v>
      </c>
      <c r="D294" s="466"/>
      <c r="E294" s="466"/>
      <c r="F294" s="45" t="s">
        <v>682</v>
      </c>
      <c r="G294" s="45" t="s">
        <v>673</v>
      </c>
      <c r="H294" s="46" t="s">
        <v>683</v>
      </c>
      <c r="I294" s="45" t="s">
        <v>57</v>
      </c>
      <c r="J294" s="47" t="s">
        <v>58</v>
      </c>
    </row>
    <row r="295" spans="2:14" x14ac:dyDescent="0.25">
      <c r="B295" s="54">
        <v>1</v>
      </c>
      <c r="C295" s="551">
        <v>2</v>
      </c>
      <c r="D295" s="551"/>
      <c r="E295" s="551"/>
      <c r="F295" s="15">
        <v>3</v>
      </c>
      <c r="G295" s="15">
        <v>5</v>
      </c>
      <c r="H295" s="14">
        <v>6</v>
      </c>
      <c r="I295" s="15">
        <v>7</v>
      </c>
      <c r="J295" s="19"/>
      <c r="N295" s="107"/>
    </row>
    <row r="296" spans="2:14" x14ac:dyDescent="0.25">
      <c r="B296" s="62">
        <v>11</v>
      </c>
      <c r="C296" s="447" t="s">
        <v>153</v>
      </c>
      <c r="D296" s="448"/>
      <c r="E296" s="448"/>
      <c r="F296" s="17">
        <f>F142+F179+F194+F203+F208+F213+F223+F232+F255+F267</f>
        <v>361913.80000000005</v>
      </c>
      <c r="G296" s="17">
        <f>G142+G179+G194+G203+G208+G213+G223+G232+G255+G267</f>
        <v>1529280</v>
      </c>
      <c r="H296" s="17">
        <f>H142+H179+H194+H203+H208+H213+H223+H232+H255+H267</f>
        <v>605882.64999999991</v>
      </c>
      <c r="I296" s="17">
        <f t="shared" ref="I296:I303" si="56">H296/F296*100</f>
        <v>167.41076189965671</v>
      </c>
      <c r="J296" s="79">
        <f t="shared" ref="J296:J303" si="57">H296/G296*100</f>
        <v>39.618817351956473</v>
      </c>
      <c r="M296" s="107"/>
    </row>
    <row r="297" spans="2:14" x14ac:dyDescent="0.25">
      <c r="B297" s="62">
        <v>31</v>
      </c>
      <c r="C297" s="447" t="s">
        <v>154</v>
      </c>
      <c r="D297" s="448"/>
      <c r="E297" s="448"/>
      <c r="F297" s="17">
        <f>F256+F180</f>
        <v>10438.129999999999</v>
      </c>
      <c r="G297" s="17">
        <f>G256+G180+G195+G143</f>
        <v>17000</v>
      </c>
      <c r="H297" s="17">
        <f>H256+H180+H195+H143</f>
        <v>0</v>
      </c>
      <c r="I297" s="89">
        <f t="shared" si="56"/>
        <v>0</v>
      </c>
      <c r="J297" s="79">
        <f t="shared" si="57"/>
        <v>0</v>
      </c>
      <c r="M297" s="107"/>
    </row>
    <row r="298" spans="2:14" ht="15" customHeight="1" x14ac:dyDescent="0.25">
      <c r="B298" s="62">
        <v>43</v>
      </c>
      <c r="C298" s="450" t="s">
        <v>155</v>
      </c>
      <c r="D298" s="451"/>
      <c r="E298" s="451"/>
      <c r="F298" s="17">
        <f>F181+F196+F204+F224+F233+F257+F268</f>
        <v>243455.2</v>
      </c>
      <c r="G298" s="17">
        <f>G181+G196+G204+G224+G233+G257+G268</f>
        <v>1090000</v>
      </c>
      <c r="H298" s="17">
        <f>H181+H196+H204+H224+H233+H257+H268</f>
        <v>343129.24</v>
      </c>
      <c r="I298" s="17">
        <f t="shared" si="56"/>
        <v>140.94142988114444</v>
      </c>
      <c r="J298" s="79">
        <f t="shared" si="57"/>
        <v>31.479746788990827</v>
      </c>
      <c r="M298" s="107"/>
      <c r="N298" s="107"/>
    </row>
    <row r="299" spans="2:14" ht="15" customHeight="1" x14ac:dyDescent="0.25">
      <c r="B299" s="62">
        <v>52</v>
      </c>
      <c r="C299" s="450" t="s">
        <v>530</v>
      </c>
      <c r="D299" s="451"/>
      <c r="E299" s="452"/>
      <c r="F299" s="17">
        <f>F144+F182+F214+F225+F258+F269</f>
        <v>133472.79999999999</v>
      </c>
      <c r="G299" s="17">
        <f>G144+G182+G214+G225+G258+G269</f>
        <v>1325200</v>
      </c>
      <c r="H299" s="17">
        <f>H144+H182+H214+H225+H258+H269</f>
        <v>82414.240000000005</v>
      </c>
      <c r="I299" s="17">
        <f t="shared" si="56"/>
        <v>61.746093586108941</v>
      </c>
      <c r="J299" s="79">
        <f t="shared" si="57"/>
        <v>6.2190039239360102</v>
      </c>
      <c r="M299" s="107"/>
    </row>
    <row r="300" spans="2:14" ht="15" customHeight="1" x14ac:dyDescent="0.25">
      <c r="B300" s="62">
        <v>55</v>
      </c>
      <c r="C300" s="450" t="s">
        <v>532</v>
      </c>
      <c r="D300" s="451"/>
      <c r="E300" s="451"/>
      <c r="F300" s="17">
        <f>F145+F183+F234+F259+F270</f>
        <v>179726.02</v>
      </c>
      <c r="G300" s="17">
        <f>G145+G183+G234+G259+G270</f>
        <v>3288320</v>
      </c>
      <c r="H300" s="17">
        <f>H145+H183+H234+H259+H270</f>
        <v>9724.48</v>
      </c>
      <c r="I300" s="17"/>
      <c r="J300" s="79"/>
      <c r="M300" s="107"/>
      <c r="N300" s="107"/>
    </row>
    <row r="301" spans="2:14" x14ac:dyDescent="0.25">
      <c r="B301" s="62">
        <v>61</v>
      </c>
      <c r="C301" s="450" t="s">
        <v>156</v>
      </c>
      <c r="D301" s="451"/>
      <c r="E301" s="451"/>
      <c r="F301" s="17">
        <f>F184+F226+F260</f>
        <v>150</v>
      </c>
      <c r="G301" s="17">
        <f>G184+G226+G260</f>
        <v>5000</v>
      </c>
      <c r="H301" s="17">
        <f>H184+H226+H260</f>
        <v>0</v>
      </c>
      <c r="I301" s="17">
        <f t="shared" si="56"/>
        <v>0</v>
      </c>
      <c r="J301" s="79">
        <f t="shared" si="57"/>
        <v>0</v>
      </c>
      <c r="M301" s="107"/>
    </row>
    <row r="302" spans="2:14" ht="21.75" customHeight="1" x14ac:dyDescent="0.25">
      <c r="B302" s="62">
        <v>71</v>
      </c>
      <c r="C302" s="450" t="s">
        <v>539</v>
      </c>
      <c r="D302" s="451"/>
      <c r="E302" s="451"/>
      <c r="F302" s="17">
        <f>F185+F227+F235+F261+F271</f>
        <v>3225.24</v>
      </c>
      <c r="G302" s="17">
        <f>G185+G227+G235+G261+G271</f>
        <v>35000</v>
      </c>
      <c r="H302" s="17">
        <f>H185+H227+H235+H261+H271</f>
        <v>0</v>
      </c>
      <c r="I302" s="84">
        <f t="shared" si="56"/>
        <v>0</v>
      </c>
      <c r="J302" s="79">
        <f t="shared" si="57"/>
        <v>0</v>
      </c>
      <c r="M302" s="107"/>
    </row>
    <row r="303" spans="2:14" ht="15.75" thickBot="1" x14ac:dyDescent="0.3">
      <c r="B303" s="81"/>
      <c r="C303" s="510" t="s">
        <v>157</v>
      </c>
      <c r="D303" s="510"/>
      <c r="E303" s="528"/>
      <c r="F303" s="82">
        <f>SUM(F296:F302)</f>
        <v>932381.19000000018</v>
      </c>
      <c r="G303" s="82">
        <f>SUM(G296:G302)</f>
        <v>7289800</v>
      </c>
      <c r="H303" s="82">
        <f>SUM(H296:H302)</f>
        <v>1041150.6099999999</v>
      </c>
      <c r="I303" s="271">
        <f t="shared" si="56"/>
        <v>111.66576730274875</v>
      </c>
      <c r="J303" s="272">
        <f t="shared" si="57"/>
        <v>14.28229320420313</v>
      </c>
      <c r="K303" s="107"/>
      <c r="M303" s="107"/>
    </row>
    <row r="309" spans="2:10" ht="15.75" thickBot="1" x14ac:dyDescent="0.3">
      <c r="B309" s="472" t="s">
        <v>159</v>
      </c>
      <c r="C309" s="472"/>
      <c r="D309" s="472"/>
      <c r="E309" s="472"/>
    </row>
    <row r="310" spans="2:10" ht="23.25" customHeight="1" x14ac:dyDescent="0.25">
      <c r="B310" s="44" t="s">
        <v>18</v>
      </c>
      <c r="C310" s="466" t="s">
        <v>160</v>
      </c>
      <c r="D310" s="466"/>
      <c r="E310" s="466"/>
      <c r="F310" s="45" t="s">
        <v>678</v>
      </c>
      <c r="G310" s="45" t="s">
        <v>673</v>
      </c>
      <c r="H310" s="46" t="s">
        <v>679</v>
      </c>
      <c r="I310" s="45" t="s">
        <v>57</v>
      </c>
      <c r="J310" s="47" t="s">
        <v>58</v>
      </c>
    </row>
    <row r="311" spans="2:10" ht="9.75" customHeight="1" x14ac:dyDescent="0.25">
      <c r="B311" s="54">
        <v>1</v>
      </c>
      <c r="C311" s="462">
        <v>2</v>
      </c>
      <c r="D311" s="463"/>
      <c r="E311" s="464"/>
      <c r="F311" s="14">
        <v>3</v>
      </c>
      <c r="G311" s="14">
        <v>5</v>
      </c>
      <c r="H311" s="15">
        <v>6</v>
      </c>
      <c r="I311" s="14">
        <v>7</v>
      </c>
      <c r="J311" s="55">
        <v>8</v>
      </c>
    </row>
    <row r="312" spans="2:10" ht="12.75" customHeight="1" x14ac:dyDescent="0.25">
      <c r="B312" s="90" t="s">
        <v>161</v>
      </c>
      <c r="C312" s="529" t="s">
        <v>162</v>
      </c>
      <c r="D312" s="530"/>
      <c r="E312" s="531"/>
      <c r="F312" s="92">
        <f>SUM(F313:F314)</f>
        <v>133614.07</v>
      </c>
      <c r="G312" s="92">
        <f t="shared" ref="G312:H312" si="58">SUM(G313:G314)</f>
        <v>475600</v>
      </c>
      <c r="H312" s="92">
        <f t="shared" si="58"/>
        <v>240979.86000000002</v>
      </c>
      <c r="I312" s="95">
        <f t="shared" ref="I312:I358" si="59">H312/F312*100</f>
        <v>180.35515271707538</v>
      </c>
      <c r="J312" s="96">
        <f t="shared" ref="J312:J358" si="60">H312/G312*100</f>
        <v>50.668599663582846</v>
      </c>
    </row>
    <row r="313" spans="2:10" ht="24" customHeight="1" x14ac:dyDescent="0.25">
      <c r="B313" s="91" t="s">
        <v>163</v>
      </c>
      <c r="C313" s="450" t="s">
        <v>164</v>
      </c>
      <c r="D313" s="451"/>
      <c r="E313" s="452"/>
      <c r="F313" s="16">
        <v>104709.63</v>
      </c>
      <c r="G313" s="16">
        <v>365600</v>
      </c>
      <c r="H313" s="16">
        <v>206061.67</v>
      </c>
      <c r="I313" s="89">
        <f t="shared" si="59"/>
        <v>196.79342769141675</v>
      </c>
      <c r="J313" s="94">
        <f t="shared" si="60"/>
        <v>56.362601203501093</v>
      </c>
    </row>
    <row r="314" spans="2:10" ht="12" customHeight="1" x14ac:dyDescent="0.25">
      <c r="B314" s="91" t="s">
        <v>165</v>
      </c>
      <c r="C314" s="447" t="s">
        <v>166</v>
      </c>
      <c r="D314" s="448"/>
      <c r="E314" s="449"/>
      <c r="F314" s="16">
        <v>28904.44</v>
      </c>
      <c r="G314" s="16">
        <v>110000</v>
      </c>
      <c r="H314" s="16">
        <v>34918.19</v>
      </c>
      <c r="I314" s="89">
        <f t="shared" si="59"/>
        <v>120.80562709396897</v>
      </c>
      <c r="J314" s="94">
        <f t="shared" si="60"/>
        <v>31.743809090909092</v>
      </c>
    </row>
    <row r="315" spans="2:10" ht="12" customHeight="1" x14ac:dyDescent="0.25">
      <c r="B315" s="90" t="s">
        <v>167</v>
      </c>
      <c r="C315" s="525" t="s">
        <v>168</v>
      </c>
      <c r="D315" s="526"/>
      <c r="E315" s="527"/>
      <c r="F315" s="93">
        <f>SUM(F316)</f>
        <v>0</v>
      </c>
      <c r="G315" s="93">
        <f t="shared" ref="G315:H315" si="61">SUM(G316)</f>
        <v>0</v>
      </c>
      <c r="H315" s="93">
        <f t="shared" si="61"/>
        <v>0</v>
      </c>
      <c r="I315" s="95" t="e">
        <f t="shared" si="59"/>
        <v>#DIV/0!</v>
      </c>
      <c r="J315" s="96" t="e">
        <f t="shared" si="60"/>
        <v>#DIV/0!</v>
      </c>
    </row>
    <row r="316" spans="2:10" ht="12.75" customHeight="1" x14ac:dyDescent="0.25">
      <c r="B316" s="91" t="s">
        <v>169</v>
      </c>
      <c r="C316" s="447" t="s">
        <v>170</v>
      </c>
      <c r="D316" s="448"/>
      <c r="E316" s="449"/>
      <c r="F316" s="16">
        <v>0</v>
      </c>
      <c r="G316" s="16">
        <v>0</v>
      </c>
      <c r="H316" s="16">
        <v>0</v>
      </c>
      <c r="I316" s="89" t="e">
        <f t="shared" si="59"/>
        <v>#DIV/0!</v>
      </c>
      <c r="J316" s="94" t="e">
        <f t="shared" si="60"/>
        <v>#DIV/0!</v>
      </c>
    </row>
    <row r="317" spans="2:10" ht="12.75" customHeight="1" x14ac:dyDescent="0.25">
      <c r="B317" s="90" t="s">
        <v>171</v>
      </c>
      <c r="C317" s="525" t="s">
        <v>172</v>
      </c>
      <c r="D317" s="526"/>
      <c r="E317" s="527"/>
      <c r="F317" s="93">
        <f>SUM(F318:F320)</f>
        <v>49511.09</v>
      </c>
      <c r="G317" s="93">
        <f>SUM(G318:G320)</f>
        <v>1304500</v>
      </c>
      <c r="H317" s="93">
        <f>SUM(H318:H320)</f>
        <v>45085.9</v>
      </c>
      <c r="I317" s="95">
        <f t="shared" si="59"/>
        <v>91.062224645023974</v>
      </c>
      <c r="J317" s="96">
        <f t="shared" si="60"/>
        <v>3.4561824453813719</v>
      </c>
    </row>
    <row r="318" spans="2:10" x14ac:dyDescent="0.25">
      <c r="B318" s="91" t="s">
        <v>544</v>
      </c>
      <c r="C318" s="447" t="s">
        <v>545</v>
      </c>
      <c r="D318" s="448"/>
      <c r="E318" s="449"/>
      <c r="F318" s="16">
        <v>0</v>
      </c>
      <c r="G318" s="16">
        <v>0</v>
      </c>
      <c r="H318" s="16">
        <v>0</v>
      </c>
      <c r="I318" s="89"/>
      <c r="J318" s="94"/>
    </row>
    <row r="319" spans="2:10" ht="13.5" customHeight="1" x14ac:dyDescent="0.25">
      <c r="B319" s="91" t="s">
        <v>173</v>
      </c>
      <c r="C319" s="450" t="s">
        <v>174</v>
      </c>
      <c r="D319" s="451"/>
      <c r="E319" s="452"/>
      <c r="F319" s="16">
        <v>49511.09</v>
      </c>
      <c r="G319" s="16">
        <v>1298500</v>
      </c>
      <c r="H319" s="16">
        <v>41337.15</v>
      </c>
      <c r="I319" s="101">
        <f t="shared" si="59"/>
        <v>83.490688651774789</v>
      </c>
      <c r="J319" s="94">
        <f t="shared" si="60"/>
        <v>3.1834539853677319</v>
      </c>
    </row>
    <row r="320" spans="2:10" ht="21.75" customHeight="1" x14ac:dyDescent="0.25">
      <c r="B320" s="91" t="s">
        <v>175</v>
      </c>
      <c r="C320" s="450" t="s">
        <v>176</v>
      </c>
      <c r="D320" s="451"/>
      <c r="E320" s="452"/>
      <c r="F320" s="16">
        <v>0</v>
      </c>
      <c r="G320" s="16">
        <v>6000</v>
      </c>
      <c r="H320" s="16">
        <v>3748.75</v>
      </c>
      <c r="I320" s="89" t="e">
        <f t="shared" si="59"/>
        <v>#DIV/0!</v>
      </c>
      <c r="J320" s="94">
        <f t="shared" si="60"/>
        <v>62.479166666666664</v>
      </c>
    </row>
    <row r="321" spans="2:10" ht="14.25" customHeight="1" x14ac:dyDescent="0.25">
      <c r="B321" s="90" t="s">
        <v>177</v>
      </c>
      <c r="C321" s="522" t="s">
        <v>178</v>
      </c>
      <c r="D321" s="523"/>
      <c r="E321" s="524"/>
      <c r="F321" s="93">
        <f>SUM(F322:F327)</f>
        <v>88375.459999999992</v>
      </c>
      <c r="G321" s="93">
        <f t="shared" ref="G321:H321" si="62">SUM(G322:G327)</f>
        <v>746600</v>
      </c>
      <c r="H321" s="93">
        <f t="shared" si="62"/>
        <v>136692.32999999999</v>
      </c>
      <c r="I321" s="95">
        <f t="shared" si="59"/>
        <v>154.67226988125438</v>
      </c>
      <c r="J321" s="96">
        <f t="shared" si="60"/>
        <v>18.308643182427002</v>
      </c>
    </row>
    <row r="322" spans="2:10" ht="22.5" customHeight="1" x14ac:dyDescent="0.25">
      <c r="B322" s="91" t="s">
        <v>179</v>
      </c>
      <c r="C322" s="456" t="s">
        <v>180</v>
      </c>
      <c r="D322" s="457"/>
      <c r="E322" s="458"/>
      <c r="F322" s="16">
        <v>0</v>
      </c>
      <c r="G322" s="16">
        <v>0</v>
      </c>
      <c r="H322" s="16">
        <v>0</v>
      </c>
      <c r="I322" s="89" t="e">
        <f t="shared" si="59"/>
        <v>#DIV/0!</v>
      </c>
      <c r="J322" s="94" t="e">
        <f t="shared" si="60"/>
        <v>#DIV/0!</v>
      </c>
    </row>
    <row r="323" spans="2:10" ht="13.5" customHeight="1" x14ac:dyDescent="0.25">
      <c r="B323" s="91" t="s">
        <v>181</v>
      </c>
      <c r="C323" s="456" t="s">
        <v>182</v>
      </c>
      <c r="D323" s="457"/>
      <c r="E323" s="458"/>
      <c r="F323" s="16">
        <v>3962.12</v>
      </c>
      <c r="G323" s="16">
        <v>46600</v>
      </c>
      <c r="H323" s="16">
        <v>6404.43</v>
      </c>
      <c r="I323" s="89">
        <f t="shared" si="59"/>
        <v>161.6414949572451</v>
      </c>
      <c r="J323" s="94">
        <f t="shared" si="60"/>
        <v>13.743412017167383</v>
      </c>
    </row>
    <row r="324" spans="2:10" ht="12" customHeight="1" x14ac:dyDescent="0.25">
      <c r="B324" s="91" t="s">
        <v>183</v>
      </c>
      <c r="C324" s="456" t="s">
        <v>184</v>
      </c>
      <c r="D324" s="457"/>
      <c r="E324" s="458"/>
      <c r="F324" s="16">
        <v>11555.44</v>
      </c>
      <c r="G324" s="16">
        <v>27000</v>
      </c>
      <c r="H324" s="16">
        <v>11155.84</v>
      </c>
      <c r="I324" s="89">
        <f t="shared" si="59"/>
        <v>96.541888495808038</v>
      </c>
      <c r="J324" s="94">
        <f t="shared" si="60"/>
        <v>41.317925925925927</v>
      </c>
    </row>
    <row r="325" spans="2:10" ht="12.75" customHeight="1" x14ac:dyDescent="0.25">
      <c r="B325" s="91" t="s">
        <v>185</v>
      </c>
      <c r="C325" s="456" t="s">
        <v>186</v>
      </c>
      <c r="D325" s="457"/>
      <c r="E325" s="458"/>
      <c r="F325" s="16">
        <v>72857.899999999994</v>
      </c>
      <c r="G325" s="16">
        <v>653000</v>
      </c>
      <c r="H325" s="16">
        <v>119132.06</v>
      </c>
      <c r="I325" s="89">
        <f t="shared" si="59"/>
        <v>163.51289290523061</v>
      </c>
      <c r="J325" s="94">
        <f t="shared" si="60"/>
        <v>18.243807044410413</v>
      </c>
    </row>
    <row r="326" spans="2:10" ht="12.75" customHeight="1" x14ac:dyDescent="0.25">
      <c r="B326" s="91" t="s">
        <v>187</v>
      </c>
      <c r="C326" s="456" t="s">
        <v>188</v>
      </c>
      <c r="D326" s="457"/>
      <c r="E326" s="458"/>
      <c r="F326" s="16">
        <v>0</v>
      </c>
      <c r="G326" s="16">
        <v>0</v>
      </c>
      <c r="H326" s="16">
        <v>0</v>
      </c>
      <c r="I326" s="89" t="e">
        <f t="shared" si="59"/>
        <v>#DIV/0!</v>
      </c>
      <c r="J326" s="94" t="e">
        <f t="shared" si="60"/>
        <v>#DIV/0!</v>
      </c>
    </row>
    <row r="327" spans="2:10" x14ac:dyDescent="0.25">
      <c r="B327" s="91" t="s">
        <v>189</v>
      </c>
      <c r="C327" s="450" t="s">
        <v>190</v>
      </c>
      <c r="D327" s="451"/>
      <c r="E327" s="452"/>
      <c r="F327" s="16">
        <v>0</v>
      </c>
      <c r="G327" s="16">
        <v>20000</v>
      </c>
      <c r="H327" s="16">
        <v>0</v>
      </c>
      <c r="I327" s="89" t="e">
        <f t="shared" si="59"/>
        <v>#DIV/0!</v>
      </c>
      <c r="J327" s="94">
        <f t="shared" si="60"/>
        <v>0</v>
      </c>
    </row>
    <row r="328" spans="2:10" ht="11.25" customHeight="1" x14ac:dyDescent="0.25">
      <c r="B328" s="90" t="s">
        <v>191</v>
      </c>
      <c r="C328" s="522" t="s">
        <v>192</v>
      </c>
      <c r="D328" s="523"/>
      <c r="E328" s="524"/>
      <c r="F328" s="93">
        <f>SUM(F329:F333)</f>
        <v>49810.51</v>
      </c>
      <c r="G328" s="93">
        <f>SUM(G329:G333)</f>
        <v>1907500</v>
      </c>
      <c r="H328" s="93">
        <f>SUM(H329:H333)</f>
        <v>111559.02</v>
      </c>
      <c r="I328" s="95">
        <f t="shared" si="59"/>
        <v>223.96682949040274</v>
      </c>
      <c r="J328" s="96">
        <f t="shared" si="60"/>
        <v>5.8484414154652695</v>
      </c>
    </row>
    <row r="329" spans="2:10" ht="12.75" customHeight="1" x14ac:dyDescent="0.25">
      <c r="B329" s="91" t="s">
        <v>193</v>
      </c>
      <c r="C329" s="450" t="s">
        <v>194</v>
      </c>
      <c r="D329" s="451"/>
      <c r="E329" s="452"/>
      <c r="F329" s="16">
        <v>43810.51</v>
      </c>
      <c r="G329" s="16">
        <v>261000</v>
      </c>
      <c r="H329" s="16">
        <v>23702.77</v>
      </c>
      <c r="I329" s="89">
        <f t="shared" si="59"/>
        <v>54.102931009020438</v>
      </c>
      <c r="J329" s="94">
        <f t="shared" si="60"/>
        <v>9.0815210727969351</v>
      </c>
    </row>
    <row r="330" spans="2:10" ht="13.5" customHeight="1" x14ac:dyDescent="0.25">
      <c r="B330" s="91" t="s">
        <v>195</v>
      </c>
      <c r="C330" s="456" t="s">
        <v>196</v>
      </c>
      <c r="D330" s="457"/>
      <c r="E330" s="458"/>
      <c r="F330" s="16">
        <v>6000</v>
      </c>
      <c r="G330" s="16">
        <v>300000</v>
      </c>
      <c r="H330" s="16">
        <v>64106.25</v>
      </c>
      <c r="I330" s="89">
        <f t="shared" si="59"/>
        <v>1068.4375</v>
      </c>
      <c r="J330" s="94">
        <f t="shared" si="60"/>
        <v>21.368749999999999</v>
      </c>
    </row>
    <row r="331" spans="2:10" ht="12" customHeight="1" x14ac:dyDescent="0.25">
      <c r="B331" s="91" t="s">
        <v>640</v>
      </c>
      <c r="C331" s="450" t="s">
        <v>641</v>
      </c>
      <c r="D331" s="451"/>
      <c r="E331" s="452"/>
      <c r="F331" s="16">
        <v>0</v>
      </c>
      <c r="G331" s="16">
        <v>0</v>
      </c>
      <c r="H331" s="16">
        <v>0</v>
      </c>
      <c r="I331" s="89" t="e">
        <f t="shared" si="59"/>
        <v>#DIV/0!</v>
      </c>
      <c r="J331" s="94" t="e">
        <f t="shared" si="60"/>
        <v>#DIV/0!</v>
      </c>
    </row>
    <row r="332" spans="2:10" x14ac:dyDescent="0.25">
      <c r="B332" s="91" t="s">
        <v>197</v>
      </c>
      <c r="C332" s="456" t="s">
        <v>198</v>
      </c>
      <c r="D332" s="457"/>
      <c r="E332" s="458"/>
      <c r="F332" s="16">
        <v>0</v>
      </c>
      <c r="G332" s="16">
        <v>5000</v>
      </c>
      <c r="H332" s="16">
        <v>0</v>
      </c>
      <c r="I332" s="89" t="e">
        <f t="shared" si="59"/>
        <v>#DIV/0!</v>
      </c>
      <c r="J332" s="94">
        <f t="shared" si="60"/>
        <v>0</v>
      </c>
    </row>
    <row r="333" spans="2:10" ht="21.75" customHeight="1" x14ac:dyDescent="0.25">
      <c r="B333" s="91" t="s">
        <v>546</v>
      </c>
      <c r="C333" s="450" t="s">
        <v>547</v>
      </c>
      <c r="D333" s="451"/>
      <c r="E333" s="452"/>
      <c r="F333" s="16">
        <v>0</v>
      </c>
      <c r="G333" s="16">
        <v>1341500</v>
      </c>
      <c r="H333" s="16">
        <v>23750</v>
      </c>
      <c r="I333" s="89" t="e">
        <f t="shared" si="59"/>
        <v>#DIV/0!</v>
      </c>
      <c r="J333" s="94">
        <f t="shared" si="60"/>
        <v>1.7704062616474097</v>
      </c>
    </row>
    <row r="334" spans="2:10" ht="21" customHeight="1" x14ac:dyDescent="0.25">
      <c r="B334" s="90" t="s">
        <v>199</v>
      </c>
      <c r="C334" s="519" t="s">
        <v>200</v>
      </c>
      <c r="D334" s="520"/>
      <c r="E334" s="521"/>
      <c r="F334" s="93">
        <f>SUM(F335:F338)</f>
        <v>238233.56</v>
      </c>
      <c r="G334" s="93">
        <f t="shared" ref="G334:H334" si="63">SUM(G335:G338)</f>
        <v>1773000</v>
      </c>
      <c r="H334" s="93">
        <f t="shared" si="63"/>
        <v>345685.98</v>
      </c>
      <c r="I334" s="95">
        <f t="shared" si="59"/>
        <v>145.10381324948506</v>
      </c>
      <c r="J334" s="96">
        <f t="shared" si="60"/>
        <v>19.497235194585446</v>
      </c>
    </row>
    <row r="335" spans="2:10" ht="12" customHeight="1" x14ac:dyDescent="0.25">
      <c r="B335" s="91" t="s">
        <v>201</v>
      </c>
      <c r="C335" s="456" t="s">
        <v>202</v>
      </c>
      <c r="D335" s="457"/>
      <c r="E335" s="458"/>
      <c r="F335" s="16">
        <v>196955.93</v>
      </c>
      <c r="G335" s="16">
        <v>916000</v>
      </c>
      <c r="H335" s="16">
        <v>269361.71999999997</v>
      </c>
      <c r="I335" s="89">
        <f t="shared" si="59"/>
        <v>136.76243208315685</v>
      </c>
      <c r="J335" s="94">
        <f t="shared" si="60"/>
        <v>29.406301310043663</v>
      </c>
    </row>
    <row r="336" spans="2:10" ht="13.5" customHeight="1" x14ac:dyDescent="0.25">
      <c r="B336" s="91" t="s">
        <v>203</v>
      </c>
      <c r="C336" s="456" t="s">
        <v>204</v>
      </c>
      <c r="D336" s="457"/>
      <c r="E336" s="458"/>
      <c r="F336" s="16">
        <v>7433.22</v>
      </c>
      <c r="G336" s="16">
        <v>760000</v>
      </c>
      <c r="H336" s="16">
        <v>39502.080000000002</v>
      </c>
      <c r="I336" s="89">
        <f t="shared" si="59"/>
        <v>531.42621905446094</v>
      </c>
      <c r="J336" s="94">
        <f t="shared" si="60"/>
        <v>5.1976421052631583</v>
      </c>
    </row>
    <row r="337" spans="2:10" ht="12" customHeight="1" x14ac:dyDescent="0.25">
      <c r="B337" s="91" t="s">
        <v>205</v>
      </c>
      <c r="C337" s="450" t="s">
        <v>206</v>
      </c>
      <c r="D337" s="451"/>
      <c r="E337" s="452"/>
      <c r="F337" s="16">
        <v>33844.410000000003</v>
      </c>
      <c r="G337" s="16">
        <v>97000</v>
      </c>
      <c r="H337" s="16">
        <v>36822.18</v>
      </c>
      <c r="I337" s="89">
        <f t="shared" si="59"/>
        <v>108.79841013626771</v>
      </c>
      <c r="J337" s="94">
        <f t="shared" si="60"/>
        <v>37.96101030927835</v>
      </c>
    </row>
    <row r="338" spans="2:10" ht="23.25" customHeight="1" x14ac:dyDescent="0.25">
      <c r="B338" s="91" t="s">
        <v>207</v>
      </c>
      <c r="C338" s="450" t="s">
        <v>246</v>
      </c>
      <c r="D338" s="451"/>
      <c r="E338" s="452"/>
      <c r="F338" s="16">
        <v>0</v>
      </c>
      <c r="G338" s="16">
        <v>0</v>
      </c>
      <c r="H338" s="16">
        <v>0</v>
      </c>
      <c r="I338" s="89" t="e">
        <f t="shared" si="59"/>
        <v>#DIV/0!</v>
      </c>
      <c r="J338" s="94" t="e">
        <f t="shared" si="60"/>
        <v>#DIV/0!</v>
      </c>
    </row>
    <row r="339" spans="2:10" ht="12" customHeight="1" x14ac:dyDescent="0.25">
      <c r="B339" s="90" t="s">
        <v>208</v>
      </c>
      <c r="C339" s="522" t="s">
        <v>209</v>
      </c>
      <c r="D339" s="523"/>
      <c r="E339" s="524"/>
      <c r="F339" s="93">
        <f>SUM(F340:F341)</f>
        <v>7963.38</v>
      </c>
      <c r="G339" s="93">
        <f t="shared" ref="G339:H339" si="64">SUM(G340:G341)</f>
        <v>31000</v>
      </c>
      <c r="H339" s="93">
        <f t="shared" si="64"/>
        <v>23964.37</v>
      </c>
      <c r="I339" s="95">
        <f t="shared" si="59"/>
        <v>300.93214187945318</v>
      </c>
      <c r="J339" s="96">
        <f t="shared" si="60"/>
        <v>77.3044193548387</v>
      </c>
    </row>
    <row r="340" spans="2:10" ht="12.75" customHeight="1" x14ac:dyDescent="0.25">
      <c r="B340" s="91" t="s">
        <v>210</v>
      </c>
      <c r="C340" s="450" t="s">
        <v>211</v>
      </c>
      <c r="D340" s="451"/>
      <c r="E340" s="452"/>
      <c r="F340" s="16">
        <v>7963.38</v>
      </c>
      <c r="G340" s="16">
        <v>31000</v>
      </c>
      <c r="H340" s="16">
        <v>23964.37</v>
      </c>
      <c r="I340" s="89">
        <f t="shared" si="59"/>
        <v>300.93214187945318</v>
      </c>
      <c r="J340" s="94">
        <f t="shared" si="60"/>
        <v>77.3044193548387</v>
      </c>
    </row>
    <row r="341" spans="2:10" x14ac:dyDescent="0.25">
      <c r="B341" s="91" t="s">
        <v>212</v>
      </c>
      <c r="C341" s="450" t="s">
        <v>213</v>
      </c>
      <c r="D341" s="451"/>
      <c r="E341" s="452"/>
      <c r="F341" s="16">
        <v>0</v>
      </c>
      <c r="G341" s="16">
        <v>0</v>
      </c>
      <c r="H341" s="16">
        <v>0</v>
      </c>
      <c r="I341" s="89" t="e">
        <f t="shared" si="59"/>
        <v>#DIV/0!</v>
      </c>
      <c r="J341" s="94" t="e">
        <f t="shared" si="60"/>
        <v>#DIV/0!</v>
      </c>
    </row>
    <row r="342" spans="2:10" ht="12.75" customHeight="1" x14ac:dyDescent="0.25">
      <c r="B342" s="90" t="s">
        <v>214</v>
      </c>
      <c r="C342" s="522" t="s">
        <v>215</v>
      </c>
      <c r="D342" s="523"/>
      <c r="E342" s="524"/>
      <c r="F342" s="93">
        <f>SUM(F343:F346)</f>
        <v>213579.07</v>
      </c>
      <c r="G342" s="93">
        <f t="shared" ref="G342:H342" si="65">SUM(G343:G346)</f>
        <v>1343600</v>
      </c>
      <c r="H342" s="93">
        <f t="shared" si="65"/>
        <v>38632.6</v>
      </c>
      <c r="I342" s="95">
        <f t="shared" si="59"/>
        <v>18.08819562703405</v>
      </c>
      <c r="J342" s="96">
        <f t="shared" si="60"/>
        <v>2.8753051503423639</v>
      </c>
    </row>
    <row r="343" spans="2:10" x14ac:dyDescent="0.25">
      <c r="B343" s="91" t="s">
        <v>216</v>
      </c>
      <c r="C343" s="456" t="s">
        <v>217</v>
      </c>
      <c r="D343" s="457"/>
      <c r="E343" s="458"/>
      <c r="F343" s="16">
        <v>40273.07</v>
      </c>
      <c r="G343" s="16">
        <v>1063000</v>
      </c>
      <c r="H343" s="16">
        <v>700</v>
      </c>
      <c r="I343" s="89">
        <f t="shared" si="59"/>
        <v>1.7381341924020195</v>
      </c>
      <c r="J343" s="94">
        <f t="shared" si="60"/>
        <v>6.5851364063969894E-2</v>
      </c>
    </row>
    <row r="344" spans="2:10" ht="12" customHeight="1" x14ac:dyDescent="0.25">
      <c r="B344" s="91" t="s">
        <v>218</v>
      </c>
      <c r="C344" s="456" t="s">
        <v>219</v>
      </c>
      <c r="D344" s="457"/>
      <c r="E344" s="458"/>
      <c r="F344" s="16">
        <v>172322.45</v>
      </c>
      <c r="G344" s="16">
        <v>226600</v>
      </c>
      <c r="H344" s="16">
        <v>37432.6</v>
      </c>
      <c r="I344" s="89">
        <f t="shared" si="59"/>
        <v>21.722416318941608</v>
      </c>
      <c r="J344" s="94">
        <f t="shared" si="60"/>
        <v>16.519240953221534</v>
      </c>
    </row>
    <row r="345" spans="2:10" x14ac:dyDescent="0.25">
      <c r="B345" s="91" t="s">
        <v>220</v>
      </c>
      <c r="C345" s="450" t="s">
        <v>221</v>
      </c>
      <c r="D345" s="451"/>
      <c r="E345" s="452"/>
      <c r="F345" s="16">
        <v>0</v>
      </c>
      <c r="G345" s="16">
        <v>1000</v>
      </c>
      <c r="H345" s="16">
        <v>500</v>
      </c>
      <c r="I345" s="89" t="e">
        <f t="shared" si="59"/>
        <v>#DIV/0!</v>
      </c>
      <c r="J345" s="94">
        <f t="shared" si="60"/>
        <v>50</v>
      </c>
    </row>
    <row r="346" spans="2:10" x14ac:dyDescent="0.25">
      <c r="B346" s="91" t="s">
        <v>222</v>
      </c>
      <c r="C346" s="456" t="s">
        <v>223</v>
      </c>
      <c r="D346" s="457"/>
      <c r="E346" s="458"/>
      <c r="F346" s="16">
        <v>983.55</v>
      </c>
      <c r="G346" s="16">
        <v>53000</v>
      </c>
      <c r="H346" s="16">
        <v>0</v>
      </c>
      <c r="I346" s="89">
        <f t="shared" si="59"/>
        <v>0</v>
      </c>
      <c r="J346" s="94">
        <f t="shared" si="60"/>
        <v>0</v>
      </c>
    </row>
    <row r="347" spans="2:10" x14ac:dyDescent="0.25">
      <c r="B347" s="90" t="s">
        <v>224</v>
      </c>
      <c r="C347" s="522" t="s">
        <v>225</v>
      </c>
      <c r="D347" s="523"/>
      <c r="E347" s="524"/>
      <c r="F347" s="93">
        <f>SUM(F348:F351)</f>
        <v>93963.71</v>
      </c>
      <c r="G347" s="93">
        <f t="shared" ref="G347:H347" si="66">SUM(G348:G351)</f>
        <v>626100</v>
      </c>
      <c r="H347" s="93">
        <f t="shared" si="66"/>
        <v>123386.75</v>
      </c>
      <c r="I347" s="95">
        <f t="shared" si="59"/>
        <v>131.31319527506949</v>
      </c>
      <c r="J347" s="96">
        <f t="shared" si="60"/>
        <v>19.707195336208276</v>
      </c>
    </row>
    <row r="348" spans="2:10" x14ac:dyDescent="0.25">
      <c r="B348" s="91" t="s">
        <v>226</v>
      </c>
      <c r="C348" s="450" t="s">
        <v>227</v>
      </c>
      <c r="D348" s="451"/>
      <c r="E348" s="452"/>
      <c r="F348" s="16">
        <v>86139.1</v>
      </c>
      <c r="G348" s="16">
        <v>607100</v>
      </c>
      <c r="H348" s="16">
        <v>111326.75</v>
      </c>
      <c r="I348" s="89">
        <f t="shared" si="59"/>
        <v>129.24067003254038</v>
      </c>
      <c r="J348" s="94">
        <f t="shared" si="60"/>
        <v>18.337464997529239</v>
      </c>
    </row>
    <row r="349" spans="2:10" x14ac:dyDescent="0.25">
      <c r="B349" s="91" t="s">
        <v>228</v>
      </c>
      <c r="C349" s="450" t="s">
        <v>229</v>
      </c>
      <c r="D349" s="451"/>
      <c r="E349" s="452"/>
      <c r="F349" s="16">
        <v>0</v>
      </c>
      <c r="G349" s="16">
        <v>0</v>
      </c>
      <c r="H349" s="16">
        <v>0</v>
      </c>
      <c r="I349" s="89" t="e">
        <f t="shared" si="59"/>
        <v>#DIV/0!</v>
      </c>
      <c r="J349" s="94" t="e">
        <f t="shared" si="60"/>
        <v>#DIV/0!</v>
      </c>
    </row>
    <row r="350" spans="2:10" x14ac:dyDescent="0.25">
      <c r="B350" s="91" t="s">
        <v>230</v>
      </c>
      <c r="C350" s="447" t="s">
        <v>231</v>
      </c>
      <c r="D350" s="448"/>
      <c r="E350" s="449"/>
      <c r="F350" s="16">
        <v>0</v>
      </c>
      <c r="G350" s="16">
        <v>0</v>
      </c>
      <c r="H350" s="16">
        <v>0</v>
      </c>
      <c r="I350" s="89" t="e">
        <f t="shared" si="59"/>
        <v>#DIV/0!</v>
      </c>
      <c r="J350" s="94" t="e">
        <f t="shared" si="60"/>
        <v>#DIV/0!</v>
      </c>
    </row>
    <row r="351" spans="2:10" ht="23.25" customHeight="1" x14ac:dyDescent="0.25">
      <c r="B351" s="91" t="s">
        <v>232</v>
      </c>
      <c r="C351" s="450" t="s">
        <v>233</v>
      </c>
      <c r="D351" s="451"/>
      <c r="E351" s="452"/>
      <c r="F351" s="16">
        <v>7824.61</v>
      </c>
      <c r="G351" s="16">
        <v>19000</v>
      </c>
      <c r="H351" s="16">
        <v>12060</v>
      </c>
      <c r="I351" s="89">
        <f t="shared" si="59"/>
        <v>154.12908758391794</v>
      </c>
      <c r="J351" s="94">
        <f t="shared" si="60"/>
        <v>63.473684210526315</v>
      </c>
    </row>
    <row r="352" spans="2:10" x14ac:dyDescent="0.25">
      <c r="B352" s="90" t="s">
        <v>234</v>
      </c>
      <c r="C352" s="522" t="s">
        <v>235</v>
      </c>
      <c r="D352" s="523"/>
      <c r="E352" s="524"/>
      <c r="F352" s="93">
        <f>SUM(F353:F357)</f>
        <v>57330.340000000004</v>
      </c>
      <c r="G352" s="93">
        <f t="shared" ref="G352:H352" si="67">SUM(G353:G357)</f>
        <v>183900</v>
      </c>
      <c r="H352" s="93">
        <f t="shared" si="67"/>
        <v>78172.19</v>
      </c>
      <c r="I352" s="95">
        <f t="shared" si="59"/>
        <v>136.3539619684795</v>
      </c>
      <c r="J352" s="96">
        <f t="shared" si="60"/>
        <v>42.50798803697662</v>
      </c>
    </row>
    <row r="353" spans="2:10" ht="11.25" customHeight="1" x14ac:dyDescent="0.25">
      <c r="B353" s="91" t="s">
        <v>236</v>
      </c>
      <c r="C353" s="450" t="s">
        <v>237</v>
      </c>
      <c r="D353" s="451"/>
      <c r="E353" s="452"/>
      <c r="F353" s="16">
        <v>0</v>
      </c>
      <c r="G353" s="16">
        <v>5000</v>
      </c>
      <c r="H353" s="16">
        <v>3676.77</v>
      </c>
      <c r="I353" s="89" t="e">
        <f t="shared" si="59"/>
        <v>#DIV/0!</v>
      </c>
      <c r="J353" s="94">
        <f t="shared" si="60"/>
        <v>73.535399999999996</v>
      </c>
    </row>
    <row r="354" spans="2:10" ht="13.5" customHeight="1" x14ac:dyDescent="0.25">
      <c r="B354" s="91" t="s">
        <v>238</v>
      </c>
      <c r="C354" s="450" t="s">
        <v>239</v>
      </c>
      <c r="D354" s="451"/>
      <c r="E354" s="452"/>
      <c r="F354" s="16">
        <v>16882.099999999999</v>
      </c>
      <c r="G354" s="16">
        <v>51400</v>
      </c>
      <c r="H354" s="16">
        <v>24333.54</v>
      </c>
      <c r="I354" s="89">
        <f t="shared" si="59"/>
        <v>144.13811078005699</v>
      </c>
      <c r="J354" s="94">
        <f t="shared" si="60"/>
        <v>47.341517509727623</v>
      </c>
    </row>
    <row r="355" spans="2:10" ht="12.75" customHeight="1" x14ac:dyDescent="0.25">
      <c r="B355" s="91" t="s">
        <v>240</v>
      </c>
      <c r="C355" s="450" t="s">
        <v>241</v>
      </c>
      <c r="D355" s="451"/>
      <c r="E355" s="452"/>
      <c r="F355" s="16">
        <v>37900.26</v>
      </c>
      <c r="G355" s="16">
        <v>117500</v>
      </c>
      <c r="H355" s="16">
        <v>50161.88</v>
      </c>
      <c r="I355" s="89">
        <f t="shared" si="59"/>
        <v>132.35233742459812</v>
      </c>
      <c r="J355" s="94">
        <f t="shared" si="60"/>
        <v>42.690961702127659</v>
      </c>
    </row>
    <row r="356" spans="2:10" x14ac:dyDescent="0.25">
      <c r="B356" s="91" t="s">
        <v>242</v>
      </c>
      <c r="C356" s="450" t="s">
        <v>243</v>
      </c>
      <c r="D356" s="451"/>
      <c r="E356" s="452"/>
      <c r="F356" s="16">
        <v>0</v>
      </c>
      <c r="G356" s="16">
        <v>10000</v>
      </c>
      <c r="H356" s="16">
        <v>0</v>
      </c>
      <c r="I356" s="89" t="e">
        <f t="shared" si="59"/>
        <v>#DIV/0!</v>
      </c>
      <c r="J356" s="94">
        <f t="shared" si="60"/>
        <v>0</v>
      </c>
    </row>
    <row r="357" spans="2:10" ht="23.25" customHeight="1" x14ac:dyDescent="0.25">
      <c r="B357" s="91" t="s">
        <v>244</v>
      </c>
      <c r="C357" s="450" t="s">
        <v>245</v>
      </c>
      <c r="D357" s="451"/>
      <c r="E357" s="452"/>
      <c r="F357" s="16">
        <v>2547.98</v>
      </c>
      <c r="G357" s="16">
        <v>0</v>
      </c>
      <c r="H357" s="16">
        <v>0</v>
      </c>
      <c r="I357" s="89">
        <f t="shared" si="59"/>
        <v>0</v>
      </c>
      <c r="J357" s="94" t="e">
        <f t="shared" si="60"/>
        <v>#DIV/0!</v>
      </c>
    </row>
    <row r="358" spans="2:10" ht="15.75" thickBot="1" x14ac:dyDescent="0.3">
      <c r="B358" s="97"/>
      <c r="C358" s="544" t="s">
        <v>157</v>
      </c>
      <c r="D358" s="545"/>
      <c r="E358" s="546"/>
      <c r="F358" s="98">
        <f>F312+F315+F317+F321+F328+F334+F339+F342+F347+F352</f>
        <v>932381.18999999983</v>
      </c>
      <c r="G358" s="98">
        <f>G312+G315+G317+G321+G328+G334+G339+G342+G347+G352</f>
        <v>8391800</v>
      </c>
      <c r="H358" s="98">
        <f>H312+H315+H317+H321+H328+H334+H339+H342+H347+H352</f>
        <v>1144159</v>
      </c>
      <c r="I358" s="99">
        <f t="shared" si="59"/>
        <v>122.71365105510121</v>
      </c>
      <c r="J358" s="100">
        <f t="shared" si="60"/>
        <v>13.634250101289355</v>
      </c>
    </row>
    <row r="359" spans="2:10" x14ac:dyDescent="0.25">
      <c r="B359" s="314"/>
      <c r="C359" s="315"/>
      <c r="D359" s="315"/>
      <c r="E359" s="315"/>
      <c r="F359" s="21"/>
      <c r="G359" s="21"/>
      <c r="H359" s="21"/>
      <c r="I359" s="53"/>
      <c r="J359" s="53"/>
    </row>
    <row r="360" spans="2:10" x14ac:dyDescent="0.25">
      <c r="B360" s="314"/>
      <c r="C360" s="315"/>
      <c r="D360" s="315"/>
      <c r="E360" s="315"/>
      <c r="F360" s="21"/>
      <c r="G360" s="21"/>
      <c r="H360" s="21"/>
      <c r="I360" s="53"/>
      <c r="J360" s="53"/>
    </row>
    <row r="361" spans="2:10" x14ac:dyDescent="0.25">
      <c r="B361" s="314"/>
      <c r="C361" s="315"/>
      <c r="D361" s="315"/>
      <c r="E361" s="315"/>
      <c r="F361" s="21"/>
      <c r="G361" s="21"/>
      <c r="H361" s="21"/>
      <c r="I361" s="53"/>
      <c r="J361" s="53"/>
    </row>
    <row r="363" spans="2:10" x14ac:dyDescent="0.25">
      <c r="B363" s="472" t="s">
        <v>248</v>
      </c>
      <c r="C363" s="472"/>
      <c r="D363" s="472"/>
      <c r="E363" s="472"/>
      <c r="F363" s="472"/>
      <c r="G363" s="472"/>
    </row>
    <row r="364" spans="2:10" ht="15.75" thickBot="1" x14ac:dyDescent="0.3"/>
    <row r="365" spans="2:10" ht="30.75" customHeight="1" x14ac:dyDescent="0.25">
      <c r="B365" s="44" t="s">
        <v>18</v>
      </c>
      <c r="C365" s="466" t="s">
        <v>19</v>
      </c>
      <c r="D365" s="466"/>
      <c r="E365" s="466"/>
      <c r="F365" s="45" t="s">
        <v>684</v>
      </c>
      <c r="G365" s="45" t="s">
        <v>673</v>
      </c>
      <c r="H365" s="46" t="s">
        <v>681</v>
      </c>
      <c r="I365" s="45" t="s">
        <v>57</v>
      </c>
      <c r="J365" s="47" t="s">
        <v>58</v>
      </c>
    </row>
    <row r="366" spans="2:10" x14ac:dyDescent="0.25">
      <c r="B366" s="54">
        <v>1</v>
      </c>
      <c r="C366" s="462">
        <v>2</v>
      </c>
      <c r="D366" s="463"/>
      <c r="E366" s="464"/>
      <c r="F366" s="14">
        <v>3</v>
      </c>
      <c r="G366" s="14">
        <v>5</v>
      </c>
      <c r="H366" s="15">
        <v>6</v>
      </c>
      <c r="I366" s="14">
        <v>7</v>
      </c>
      <c r="J366" s="55">
        <v>8</v>
      </c>
    </row>
    <row r="367" spans="2:10" ht="27.75" customHeight="1" x14ac:dyDescent="0.25">
      <c r="B367" s="105">
        <v>8</v>
      </c>
      <c r="C367" s="532" t="s">
        <v>13</v>
      </c>
      <c r="D367" s="532"/>
      <c r="E367" s="532"/>
      <c r="F367" s="106">
        <f>SUM(F368:F368)</f>
        <v>0</v>
      </c>
      <c r="G367" s="106">
        <f>SUM(G368:G368)</f>
        <v>1000000</v>
      </c>
      <c r="H367" s="106">
        <f>SUM(H368:H368)</f>
        <v>100000</v>
      </c>
      <c r="I367" s="95" t="e">
        <f>H367/F367*100</f>
        <v>#DIV/0!</v>
      </c>
      <c r="J367" s="96">
        <f>H367/G367*100</f>
        <v>10</v>
      </c>
    </row>
    <row r="368" spans="2:10" x14ac:dyDescent="0.25">
      <c r="B368" s="20">
        <v>844</v>
      </c>
      <c r="C368" s="411" t="s">
        <v>247</v>
      </c>
      <c r="D368" s="411"/>
      <c r="E368" s="411"/>
      <c r="F368" s="17">
        <f>F411</f>
        <v>0</v>
      </c>
      <c r="G368" s="17">
        <v>1000000</v>
      </c>
      <c r="H368" s="22">
        <f>G411</f>
        <v>100000</v>
      </c>
      <c r="I368" s="89" t="e">
        <f>H368/F368*100</f>
        <v>#DIV/0!</v>
      </c>
      <c r="J368" s="94">
        <f>H368/G368*100</f>
        <v>10</v>
      </c>
    </row>
    <row r="369" spans="2:10" x14ac:dyDescent="0.25">
      <c r="B369" s="200" t="s">
        <v>548</v>
      </c>
      <c r="C369" s="404" t="s">
        <v>549</v>
      </c>
      <c r="D369" s="405"/>
      <c r="E369" s="406"/>
      <c r="F369" s="211"/>
      <c r="G369" s="211"/>
      <c r="H369" s="209"/>
      <c r="I369" s="234"/>
      <c r="J369" s="235"/>
    </row>
    <row r="370" spans="2:10" ht="15.75" thickBot="1" x14ac:dyDescent="0.3">
      <c r="B370" s="104"/>
      <c r="C370" s="467" t="s">
        <v>157</v>
      </c>
      <c r="D370" s="467"/>
      <c r="E370" s="467"/>
      <c r="F370" s="32">
        <f>F367</f>
        <v>0</v>
      </c>
      <c r="G370" s="32">
        <f>G367</f>
        <v>1000000</v>
      </c>
      <c r="H370" s="32">
        <f>H367</f>
        <v>100000</v>
      </c>
      <c r="I370" s="32" t="e">
        <f>H370/F370*100</f>
        <v>#DIV/0!</v>
      </c>
      <c r="J370" s="109">
        <f>H370/G370*100</f>
        <v>10</v>
      </c>
    </row>
    <row r="380" spans="2:10" x14ac:dyDescent="0.25">
      <c r="B380" s="472" t="s">
        <v>249</v>
      </c>
      <c r="C380" s="472"/>
      <c r="D380" s="472"/>
      <c r="E380" s="472"/>
      <c r="F380" s="472"/>
      <c r="G380" s="472"/>
    </row>
    <row r="381" spans="2:10" ht="15.75" thickBot="1" x14ac:dyDescent="0.3"/>
    <row r="382" spans="2:10" ht="33.75" customHeight="1" x14ac:dyDescent="0.25">
      <c r="B382" s="44" t="s">
        <v>18</v>
      </c>
      <c r="C382" s="466" t="s">
        <v>19</v>
      </c>
      <c r="D382" s="466"/>
      <c r="E382" s="466"/>
      <c r="F382" s="45" t="s">
        <v>684</v>
      </c>
      <c r="G382" s="45" t="s">
        <v>673</v>
      </c>
      <c r="H382" s="46" t="s">
        <v>681</v>
      </c>
      <c r="I382" s="45" t="s">
        <v>57</v>
      </c>
      <c r="J382" s="47" t="s">
        <v>58</v>
      </c>
    </row>
    <row r="383" spans="2:10" x14ac:dyDescent="0.25">
      <c r="B383" s="54">
        <v>1</v>
      </c>
      <c r="C383" s="462">
        <v>2</v>
      </c>
      <c r="D383" s="463"/>
      <c r="E383" s="464"/>
      <c r="F383" s="14">
        <v>3</v>
      </c>
      <c r="G383" s="14">
        <v>5</v>
      </c>
      <c r="H383" s="15">
        <v>6</v>
      </c>
      <c r="I383" s="14">
        <v>7</v>
      </c>
      <c r="J383" s="55">
        <v>8</v>
      </c>
    </row>
    <row r="384" spans="2:10" ht="24" customHeight="1" x14ac:dyDescent="0.25">
      <c r="B384" s="108">
        <v>5</v>
      </c>
      <c r="C384" s="533" t="s">
        <v>14</v>
      </c>
      <c r="D384" s="534"/>
      <c r="E384" s="534"/>
      <c r="F384" s="106">
        <f>SUM(F385)</f>
        <v>24885.45</v>
      </c>
      <c r="G384" s="106">
        <f t="shared" ref="G384:H384" si="68">SUM(G385)</f>
        <v>49800</v>
      </c>
      <c r="H384" s="106">
        <f t="shared" si="68"/>
        <v>24885.52</v>
      </c>
      <c r="I384" s="95">
        <f>H384/F384*100</f>
        <v>100.00028128886558</v>
      </c>
      <c r="J384" s="96">
        <f>H384/G384*100</f>
        <v>49.970923694779117</v>
      </c>
    </row>
    <row r="385" spans="2:13" ht="24" customHeight="1" x14ac:dyDescent="0.25">
      <c r="B385" s="210">
        <v>544</v>
      </c>
      <c r="C385" s="450" t="s">
        <v>250</v>
      </c>
      <c r="D385" s="451"/>
      <c r="E385" s="452"/>
      <c r="F385" s="17">
        <f>F417</f>
        <v>24885.45</v>
      </c>
      <c r="G385" s="22">
        <v>49800</v>
      </c>
      <c r="H385" s="17">
        <f>G417</f>
        <v>24885.52</v>
      </c>
      <c r="I385" s="89">
        <f>H385/F385*100</f>
        <v>100.00028128886558</v>
      </c>
      <c r="J385" s="94">
        <f>H385/G385*100</f>
        <v>49.970923694779117</v>
      </c>
    </row>
    <row r="386" spans="2:13" ht="16.5" customHeight="1" x14ac:dyDescent="0.25">
      <c r="B386" s="212" t="s">
        <v>528</v>
      </c>
      <c r="C386" s="396" t="s">
        <v>153</v>
      </c>
      <c r="D386" s="397"/>
      <c r="E386" s="398"/>
      <c r="F386" s="211">
        <v>0</v>
      </c>
      <c r="G386" s="209"/>
      <c r="H386" s="211"/>
      <c r="I386" s="234"/>
      <c r="J386" s="235"/>
    </row>
    <row r="387" spans="2:13" ht="18" customHeight="1" x14ac:dyDescent="0.25">
      <c r="B387" s="212" t="s">
        <v>533</v>
      </c>
      <c r="C387" s="396" t="s">
        <v>534</v>
      </c>
      <c r="D387" s="397"/>
      <c r="E387" s="398"/>
      <c r="F387" s="211">
        <v>24885.45</v>
      </c>
      <c r="G387" s="209"/>
      <c r="H387" s="211"/>
      <c r="I387" s="234"/>
      <c r="J387" s="235"/>
      <c r="M387" s="107"/>
    </row>
    <row r="388" spans="2:13" ht="18" customHeight="1" x14ac:dyDescent="0.25">
      <c r="B388" s="212" t="s">
        <v>529</v>
      </c>
      <c r="C388" s="396" t="s">
        <v>530</v>
      </c>
      <c r="D388" s="397"/>
      <c r="E388" s="398"/>
      <c r="F388" s="211">
        <v>0</v>
      </c>
      <c r="G388" s="209"/>
      <c r="H388" s="211"/>
      <c r="I388" s="234"/>
      <c r="J388" s="235"/>
    </row>
    <row r="389" spans="2:13" ht="18.75" customHeight="1" x14ac:dyDescent="0.25">
      <c r="B389" s="212" t="s">
        <v>531</v>
      </c>
      <c r="C389" s="396" t="s">
        <v>532</v>
      </c>
      <c r="D389" s="397"/>
      <c r="E389" s="398"/>
      <c r="F389" s="211">
        <v>0</v>
      </c>
      <c r="G389" s="209"/>
      <c r="H389" s="211"/>
      <c r="I389" s="234"/>
      <c r="J389" s="235"/>
    </row>
    <row r="390" spans="2:13" ht="18.75" customHeight="1" x14ac:dyDescent="0.25">
      <c r="B390" s="212"/>
      <c r="C390" s="569" t="s">
        <v>691</v>
      </c>
      <c r="D390" s="570"/>
      <c r="E390" s="571"/>
      <c r="F390" s="211"/>
      <c r="G390" s="209">
        <v>49800</v>
      </c>
      <c r="H390" s="211"/>
      <c r="I390" s="234"/>
      <c r="J390" s="235"/>
    </row>
    <row r="391" spans="2:13" ht="15.75" thickBot="1" x14ac:dyDescent="0.3">
      <c r="B391" s="104"/>
      <c r="C391" s="467" t="s">
        <v>157</v>
      </c>
      <c r="D391" s="467"/>
      <c r="E391" s="467"/>
      <c r="F391" s="32">
        <f>F384</f>
        <v>24885.45</v>
      </c>
      <c r="G391" s="32">
        <f>G384</f>
        <v>49800</v>
      </c>
      <c r="H391" s="32">
        <f>H384</f>
        <v>24885.52</v>
      </c>
      <c r="I391" s="110">
        <f>H391/F391*100</f>
        <v>100.00028128886558</v>
      </c>
      <c r="J391" s="111">
        <f>H391/G391*100</f>
        <v>49.970923694779117</v>
      </c>
    </row>
    <row r="405" spans="2:10" x14ac:dyDescent="0.25">
      <c r="B405" s="472" t="s">
        <v>251</v>
      </c>
      <c r="C405" s="472"/>
      <c r="D405" s="472"/>
      <c r="E405" s="472"/>
    </row>
    <row r="406" spans="2:10" ht="15.75" thickBot="1" x14ac:dyDescent="0.3"/>
    <row r="407" spans="2:10" ht="24.75" x14ac:dyDescent="0.25">
      <c r="B407" s="117" t="s">
        <v>18</v>
      </c>
      <c r="C407" s="558" t="s">
        <v>19</v>
      </c>
      <c r="D407" s="559"/>
      <c r="E407" s="559"/>
      <c r="F407" s="118" t="s">
        <v>685</v>
      </c>
      <c r="G407" s="118" t="s">
        <v>686</v>
      </c>
      <c r="H407" s="119" t="s">
        <v>252</v>
      </c>
      <c r="I407" s="65"/>
      <c r="J407" s="65"/>
    </row>
    <row r="408" spans="2:10" x14ac:dyDescent="0.25">
      <c r="B408" s="103">
        <v>1</v>
      </c>
      <c r="C408" s="560">
        <v>2</v>
      </c>
      <c r="D408" s="561"/>
      <c r="E408" s="561"/>
      <c r="F408" s="112">
        <v>3</v>
      </c>
      <c r="G408" s="112">
        <v>4</v>
      </c>
      <c r="H408" s="120">
        <v>5</v>
      </c>
      <c r="I408" s="65"/>
      <c r="J408" s="65"/>
    </row>
    <row r="409" spans="2:10" x14ac:dyDescent="0.25">
      <c r="B409" s="121">
        <v>8</v>
      </c>
      <c r="C409" s="543" t="s">
        <v>13</v>
      </c>
      <c r="D409" s="420"/>
      <c r="E409" s="420"/>
      <c r="F409" s="113">
        <f t="shared" ref="F409:G411" si="69">F410</f>
        <v>0</v>
      </c>
      <c r="G409" s="113">
        <f t="shared" si="69"/>
        <v>100000</v>
      </c>
      <c r="H409" s="136" t="e">
        <f>G409/F409*100</f>
        <v>#DIV/0!</v>
      </c>
      <c r="I409" s="65"/>
      <c r="J409" s="65"/>
    </row>
    <row r="410" spans="2:10" ht="18" customHeight="1" x14ac:dyDescent="0.25">
      <c r="B410" s="122">
        <v>84</v>
      </c>
      <c r="C410" s="539" t="s">
        <v>261</v>
      </c>
      <c r="D410" s="540"/>
      <c r="E410" s="541"/>
      <c r="F410" s="114">
        <f t="shared" si="69"/>
        <v>0</v>
      </c>
      <c r="G410" s="114">
        <f t="shared" si="69"/>
        <v>100000</v>
      </c>
      <c r="H410" s="123" t="e">
        <f t="shared" ref="H410:H422" si="70">G410/F410*100</f>
        <v>#DIV/0!</v>
      </c>
      <c r="I410" s="65"/>
      <c r="J410" s="65"/>
    </row>
    <row r="411" spans="2:10" ht="36.75" customHeight="1" x14ac:dyDescent="0.25">
      <c r="B411" s="124">
        <v>844</v>
      </c>
      <c r="C411" s="392" t="s">
        <v>262</v>
      </c>
      <c r="D411" s="392"/>
      <c r="E411" s="427"/>
      <c r="F411" s="115">
        <f t="shared" si="69"/>
        <v>0</v>
      </c>
      <c r="G411" s="115">
        <f t="shared" si="69"/>
        <v>100000</v>
      </c>
      <c r="H411" s="125" t="e">
        <f t="shared" si="70"/>
        <v>#DIV/0!</v>
      </c>
      <c r="I411" s="65"/>
      <c r="J411" s="65"/>
    </row>
    <row r="412" spans="2:10" ht="27.75" customHeight="1" x14ac:dyDescent="0.25">
      <c r="B412" s="126">
        <v>8445</v>
      </c>
      <c r="C412" s="414" t="s">
        <v>263</v>
      </c>
      <c r="D412" s="414"/>
      <c r="E412" s="542"/>
      <c r="F412" s="116">
        <f>SUM(F413)</f>
        <v>0</v>
      </c>
      <c r="G412" s="116">
        <f>SUM(G413)</f>
        <v>100000</v>
      </c>
      <c r="H412" s="127" t="e">
        <f t="shared" si="70"/>
        <v>#DIV/0!</v>
      </c>
      <c r="I412" s="65"/>
      <c r="J412" s="65"/>
    </row>
    <row r="413" spans="2:10" ht="35.25" customHeight="1" x14ac:dyDescent="0.25">
      <c r="B413" s="20">
        <v>84451</v>
      </c>
      <c r="C413" s="378" t="s">
        <v>264</v>
      </c>
      <c r="D413" s="378"/>
      <c r="E413" s="379"/>
      <c r="F413" s="17">
        <v>0</v>
      </c>
      <c r="G413" s="17">
        <v>100000</v>
      </c>
      <c r="H413" s="69" t="e">
        <f t="shared" si="70"/>
        <v>#DIV/0!</v>
      </c>
      <c r="I413" s="65"/>
      <c r="J413" s="65"/>
    </row>
    <row r="414" spans="2:10" ht="17.25" customHeight="1" x14ac:dyDescent="0.25">
      <c r="B414" s="536" t="s">
        <v>260</v>
      </c>
      <c r="C414" s="537"/>
      <c r="D414" s="537"/>
      <c r="E414" s="538"/>
      <c r="F414" s="134">
        <f>F409</f>
        <v>0</v>
      </c>
      <c r="G414" s="134">
        <f>G409</f>
        <v>100000</v>
      </c>
      <c r="H414" s="137" t="e">
        <f t="shared" si="70"/>
        <v>#DIV/0!</v>
      </c>
      <c r="I414" s="65"/>
      <c r="J414" s="65"/>
    </row>
    <row r="415" spans="2:10" ht="37.5" customHeight="1" x14ac:dyDescent="0.25">
      <c r="B415" s="128">
        <v>5</v>
      </c>
      <c r="C415" s="420" t="s">
        <v>253</v>
      </c>
      <c r="D415" s="420"/>
      <c r="E415" s="420"/>
      <c r="F415" s="113">
        <f>F416</f>
        <v>24885.45</v>
      </c>
      <c r="G415" s="113">
        <f>G416</f>
        <v>24885.52</v>
      </c>
      <c r="H415" s="136">
        <f t="shared" si="70"/>
        <v>100.00028128886558</v>
      </c>
      <c r="I415" s="65"/>
      <c r="J415" s="65"/>
    </row>
    <row r="416" spans="2:10" ht="25.5" customHeight="1" x14ac:dyDescent="0.25">
      <c r="B416" s="129">
        <v>54</v>
      </c>
      <c r="C416" s="535" t="s">
        <v>254</v>
      </c>
      <c r="D416" s="535"/>
      <c r="E416" s="535"/>
      <c r="F416" s="114">
        <f>F417</f>
        <v>24885.45</v>
      </c>
      <c r="G416" s="114">
        <f>G417</f>
        <v>24885.52</v>
      </c>
      <c r="H416" s="123">
        <f t="shared" si="70"/>
        <v>100.00028128886558</v>
      </c>
      <c r="I416" s="65"/>
      <c r="J416" s="65"/>
    </row>
    <row r="417" spans="2:10" ht="34.5" customHeight="1" x14ac:dyDescent="0.25">
      <c r="B417" s="130">
        <v>544</v>
      </c>
      <c r="C417" s="392" t="s">
        <v>250</v>
      </c>
      <c r="D417" s="392"/>
      <c r="E417" s="392"/>
      <c r="F417" s="115">
        <f>F418+F420</f>
        <v>24885.45</v>
      </c>
      <c r="G417" s="115">
        <f>G418+G420</f>
        <v>24885.52</v>
      </c>
      <c r="H417" s="125">
        <f t="shared" si="70"/>
        <v>100.00028128886558</v>
      </c>
      <c r="I417" s="65"/>
      <c r="J417" s="65"/>
    </row>
    <row r="418" spans="2:10" ht="35.25" customHeight="1" x14ac:dyDescent="0.25">
      <c r="B418" s="131">
        <v>5443</v>
      </c>
      <c r="C418" s="414" t="s">
        <v>255</v>
      </c>
      <c r="D418" s="414"/>
      <c r="E418" s="414"/>
      <c r="F418" s="116">
        <f>SUM(F419)</f>
        <v>24885.45</v>
      </c>
      <c r="G418" s="116">
        <f>SUM(G419)</f>
        <v>24885.52</v>
      </c>
      <c r="H418" s="127">
        <f t="shared" si="70"/>
        <v>100.00028128886558</v>
      </c>
      <c r="I418" s="65"/>
      <c r="J418" s="65"/>
    </row>
    <row r="419" spans="2:10" ht="36.75" customHeight="1" x14ac:dyDescent="0.25">
      <c r="B419" s="62">
        <v>54432</v>
      </c>
      <c r="C419" s="378" t="s">
        <v>256</v>
      </c>
      <c r="D419" s="378"/>
      <c r="E419" s="378"/>
      <c r="F419" s="17">
        <v>24885.45</v>
      </c>
      <c r="G419" s="17">
        <v>24885.52</v>
      </c>
      <c r="H419" s="69">
        <f t="shared" si="70"/>
        <v>100.00028128886558</v>
      </c>
      <c r="I419" s="65"/>
      <c r="J419" s="65"/>
    </row>
    <row r="420" spans="2:10" ht="36.75" customHeight="1" x14ac:dyDescent="0.25">
      <c r="B420" s="131">
        <v>5445</v>
      </c>
      <c r="C420" s="414" t="s">
        <v>257</v>
      </c>
      <c r="D420" s="414"/>
      <c r="E420" s="414"/>
      <c r="F420" s="116">
        <f>SUM(F421)</f>
        <v>0</v>
      </c>
      <c r="G420" s="116">
        <f>SUM(G421)</f>
        <v>0</v>
      </c>
      <c r="H420" s="127" t="e">
        <f t="shared" si="70"/>
        <v>#DIV/0!</v>
      </c>
      <c r="I420" s="65"/>
      <c r="J420" s="65"/>
    </row>
    <row r="421" spans="2:10" ht="37.5" customHeight="1" x14ac:dyDescent="0.25">
      <c r="B421" s="62">
        <v>54451</v>
      </c>
      <c r="C421" s="378" t="s">
        <v>258</v>
      </c>
      <c r="D421" s="378"/>
      <c r="E421" s="378"/>
      <c r="F421" s="17">
        <v>0</v>
      </c>
      <c r="G421" s="17">
        <v>0</v>
      </c>
      <c r="H421" s="69" t="e">
        <f t="shared" si="70"/>
        <v>#DIV/0!</v>
      </c>
      <c r="I421" s="65"/>
      <c r="J421" s="65"/>
    </row>
    <row r="422" spans="2:10" ht="15.75" thickBot="1" x14ac:dyDescent="0.3">
      <c r="B422" s="437" t="s">
        <v>259</v>
      </c>
      <c r="C422" s="438"/>
      <c r="D422" s="438"/>
      <c r="E422" s="438"/>
      <c r="F422" s="132">
        <f>F415</f>
        <v>24885.45</v>
      </c>
      <c r="G422" s="132">
        <f>G415</f>
        <v>24885.52</v>
      </c>
      <c r="H422" s="133">
        <f t="shared" si="70"/>
        <v>100.00028128886558</v>
      </c>
      <c r="I422" s="65"/>
      <c r="J422" s="65"/>
    </row>
    <row r="423" spans="2:10" ht="17.25" customHeight="1" x14ac:dyDescent="0.25">
      <c r="B423" s="39"/>
      <c r="C423" s="378"/>
      <c r="D423" s="378"/>
      <c r="E423" s="378"/>
      <c r="F423" s="22"/>
      <c r="G423" s="22"/>
      <c r="H423" s="65"/>
      <c r="I423" s="65"/>
      <c r="J423" s="65"/>
    </row>
    <row r="424" spans="2:10" ht="17.25" customHeight="1" x14ac:dyDescent="0.25">
      <c r="B424" s="39"/>
      <c r="C424" s="312"/>
      <c r="D424" s="312"/>
      <c r="E424" s="312"/>
      <c r="F424" s="22"/>
      <c r="G424" s="22"/>
      <c r="H424" s="65"/>
      <c r="I424" s="65"/>
      <c r="J424" s="65"/>
    </row>
    <row r="425" spans="2:10" ht="17.25" customHeight="1" x14ac:dyDescent="0.25">
      <c r="B425" s="39"/>
      <c r="C425" s="312"/>
      <c r="D425" s="312"/>
      <c r="E425" s="312"/>
      <c r="F425" s="22"/>
      <c r="G425" s="22"/>
      <c r="H425" s="65"/>
      <c r="I425" s="65"/>
      <c r="J425" s="65"/>
    </row>
    <row r="426" spans="2:10" ht="17.25" customHeight="1" x14ac:dyDescent="0.25">
      <c r="B426" s="39"/>
      <c r="C426" s="312"/>
      <c r="D426" s="312"/>
      <c r="E426" s="312"/>
      <c r="F426" s="22"/>
      <c r="G426" s="22"/>
      <c r="H426" s="65"/>
      <c r="I426" s="65"/>
      <c r="J426" s="65"/>
    </row>
    <row r="427" spans="2:10" ht="17.25" customHeight="1" x14ac:dyDescent="0.25">
      <c r="B427" s="39"/>
      <c r="C427" s="312"/>
      <c r="D427" s="312"/>
      <c r="E427" s="312"/>
      <c r="F427" s="22"/>
      <c r="G427" s="22"/>
      <c r="H427" s="65"/>
      <c r="I427" s="65"/>
      <c r="J427" s="65"/>
    </row>
    <row r="428" spans="2:10" ht="17.25" customHeight="1" x14ac:dyDescent="0.25">
      <c r="B428" s="39"/>
      <c r="C428" s="312"/>
      <c r="D428" s="312"/>
      <c r="E428" s="312"/>
      <c r="F428" s="22"/>
      <c r="G428" s="22"/>
      <c r="H428" s="65"/>
      <c r="I428" s="65"/>
      <c r="J428" s="65"/>
    </row>
    <row r="429" spans="2:10" ht="17.25" customHeight="1" x14ac:dyDescent="0.25">
      <c r="B429" s="39"/>
      <c r="C429" s="312"/>
      <c r="D429" s="312"/>
      <c r="E429" s="312"/>
      <c r="F429" s="22"/>
      <c r="G429" s="22"/>
      <c r="H429" s="65"/>
      <c r="I429" s="65"/>
      <c r="J429" s="65"/>
    </row>
    <row r="430" spans="2:10" ht="17.25" customHeight="1" x14ac:dyDescent="0.25">
      <c r="B430" s="39"/>
      <c r="C430" s="312"/>
      <c r="D430" s="312"/>
      <c r="E430" s="312"/>
      <c r="F430" s="22"/>
      <c r="G430" s="22"/>
      <c r="H430" s="65"/>
      <c r="I430" s="65"/>
      <c r="J430" s="65"/>
    </row>
    <row r="431" spans="2:10" ht="17.25" customHeight="1" x14ac:dyDescent="0.25">
      <c r="B431" s="39"/>
      <c r="C431" s="312"/>
      <c r="D431" s="312"/>
      <c r="E431" s="312"/>
      <c r="F431" s="22"/>
      <c r="G431" s="22"/>
      <c r="H431" s="65"/>
      <c r="I431" s="65"/>
      <c r="J431" s="65"/>
    </row>
    <row r="432" spans="2:10" ht="17.25" customHeight="1" x14ac:dyDescent="0.25">
      <c r="B432" s="39"/>
      <c r="C432" s="312"/>
      <c r="D432" s="312"/>
      <c r="E432" s="312"/>
      <c r="F432" s="22"/>
      <c r="G432" s="22"/>
      <c r="H432" s="65"/>
      <c r="I432" s="65"/>
      <c r="J432" s="65"/>
    </row>
    <row r="433" spans="2:10" ht="17.25" customHeight="1" x14ac:dyDescent="0.25">
      <c r="B433" s="39"/>
      <c r="C433" s="312"/>
      <c r="D433" s="312"/>
      <c r="E433" s="312"/>
      <c r="F433" s="22"/>
      <c r="G433" s="22"/>
      <c r="H433" s="65"/>
      <c r="I433" s="65"/>
      <c r="J433" s="65"/>
    </row>
    <row r="434" spans="2:10" ht="17.25" customHeight="1" x14ac:dyDescent="0.25">
      <c r="B434" s="39"/>
      <c r="C434" s="312"/>
      <c r="D434" s="312"/>
      <c r="E434" s="312"/>
      <c r="F434" s="22"/>
      <c r="G434" s="22"/>
      <c r="H434" s="65"/>
      <c r="I434" s="65"/>
      <c r="J434" s="65"/>
    </row>
    <row r="435" spans="2:10" ht="17.25" customHeight="1" x14ac:dyDescent="0.25">
      <c r="B435" s="39"/>
      <c r="C435" s="312"/>
      <c r="D435" s="312"/>
      <c r="E435" s="312"/>
      <c r="F435" s="22"/>
      <c r="G435" s="22"/>
      <c r="H435" s="65"/>
      <c r="I435" s="65"/>
      <c r="J435" s="65"/>
    </row>
    <row r="436" spans="2:10" ht="17.25" customHeight="1" x14ac:dyDescent="0.25">
      <c r="B436" s="39"/>
      <c r="C436" s="312"/>
      <c r="D436" s="312"/>
      <c r="E436" s="312"/>
      <c r="F436" s="22"/>
      <c r="G436" s="22"/>
      <c r="H436" s="65"/>
      <c r="I436" s="65"/>
      <c r="J436" s="65"/>
    </row>
    <row r="437" spans="2:10" ht="17.25" customHeight="1" x14ac:dyDescent="0.25">
      <c r="B437" s="39"/>
      <c r="C437" s="312"/>
      <c r="D437" s="312"/>
      <c r="E437" s="312"/>
      <c r="F437" s="22"/>
      <c r="G437" s="22"/>
      <c r="H437" s="65"/>
      <c r="I437" s="65"/>
      <c r="J437" s="65"/>
    </row>
    <row r="438" spans="2:10" ht="17.25" customHeight="1" x14ac:dyDescent="0.25">
      <c r="B438" s="39"/>
      <c r="C438" s="312"/>
      <c r="D438" s="312"/>
      <c r="E438" s="312"/>
      <c r="F438" s="22"/>
      <c r="G438" s="22"/>
      <c r="H438" s="65"/>
      <c r="I438" s="65"/>
      <c r="J438" s="65"/>
    </row>
    <row r="439" spans="2:10" ht="17.25" customHeight="1" x14ac:dyDescent="0.25">
      <c r="B439" s="39"/>
      <c r="C439" s="312"/>
      <c r="D439" s="312"/>
      <c r="E439" s="312"/>
      <c r="F439" s="22"/>
      <c r="G439" s="22"/>
      <c r="H439" s="65"/>
      <c r="I439" s="65"/>
      <c r="J439" s="65"/>
    </row>
    <row r="440" spans="2:10" x14ac:dyDescent="0.25">
      <c r="B440" s="39"/>
      <c r="C440" s="312"/>
      <c r="D440" s="312"/>
      <c r="E440" s="312"/>
      <c r="F440" s="22"/>
      <c r="G440" s="22"/>
      <c r="H440" s="65"/>
      <c r="I440" s="65"/>
      <c r="J440" s="65"/>
    </row>
    <row r="441" spans="2:10" x14ac:dyDescent="0.25">
      <c r="B441" s="417" t="s">
        <v>265</v>
      </c>
      <c r="C441" s="417"/>
      <c r="D441" s="417"/>
      <c r="E441" s="417"/>
      <c r="F441" s="417"/>
      <c r="G441" s="417"/>
      <c r="H441" s="417"/>
      <c r="I441" s="417"/>
    </row>
    <row r="442" spans="2:10" x14ac:dyDescent="0.25">
      <c r="C442" s="102"/>
      <c r="D442" s="102"/>
      <c r="E442" s="102"/>
      <c r="F442" s="102"/>
      <c r="G442" s="102"/>
    </row>
    <row r="443" spans="2:10" x14ac:dyDescent="0.25">
      <c r="C443" s="102"/>
      <c r="D443" s="102"/>
      <c r="E443" s="102"/>
      <c r="F443" s="102"/>
      <c r="G443" s="102"/>
    </row>
    <row r="445" spans="2:10" x14ac:dyDescent="0.25">
      <c r="B445" s="472" t="s">
        <v>266</v>
      </c>
      <c r="C445" s="472"/>
      <c r="D445" s="472"/>
      <c r="E445" s="472"/>
      <c r="F445" s="472"/>
    </row>
    <row r="446" spans="2:10" ht="15.75" thickBot="1" x14ac:dyDescent="0.3"/>
    <row r="447" spans="2:10" ht="24.75" x14ac:dyDescent="0.25">
      <c r="B447" s="146" t="s">
        <v>18</v>
      </c>
      <c r="C447" s="412" t="s">
        <v>307</v>
      </c>
      <c r="D447" s="412"/>
      <c r="E447" s="412"/>
      <c r="F447" s="135" t="s">
        <v>673</v>
      </c>
      <c r="G447" s="140" t="s">
        <v>675</v>
      </c>
      <c r="H447" s="141" t="s">
        <v>252</v>
      </c>
    </row>
    <row r="448" spans="2:10" x14ac:dyDescent="0.25">
      <c r="B448" s="147">
        <v>1</v>
      </c>
      <c r="C448" s="413">
        <v>2</v>
      </c>
      <c r="D448" s="413"/>
      <c r="E448" s="413"/>
      <c r="F448" s="148">
        <v>3</v>
      </c>
      <c r="G448" s="149">
        <v>4</v>
      </c>
      <c r="H448" s="150">
        <v>5</v>
      </c>
    </row>
    <row r="449" spans="2:8" x14ac:dyDescent="0.25">
      <c r="B449" s="142" t="s">
        <v>270</v>
      </c>
      <c r="C449" s="410" t="s">
        <v>267</v>
      </c>
      <c r="D449" s="410"/>
      <c r="E449" s="410"/>
      <c r="F449" s="139">
        <f>SUM(F450)</f>
        <v>31600</v>
      </c>
      <c r="G449" s="139">
        <f>SUM(G450)</f>
        <v>30690.14</v>
      </c>
      <c r="H449" s="143">
        <f>G449/F449*100</f>
        <v>97.120696202531647</v>
      </c>
    </row>
    <row r="450" spans="2:8" x14ac:dyDescent="0.25">
      <c r="B450" s="144" t="s">
        <v>271</v>
      </c>
      <c r="C450" s="411" t="s">
        <v>272</v>
      </c>
      <c r="D450" s="411"/>
      <c r="E450" s="411"/>
      <c r="F450" s="16">
        <f>F489</f>
        <v>31600</v>
      </c>
      <c r="G450" s="21">
        <f>G489</f>
        <v>30690.14</v>
      </c>
      <c r="H450" s="145">
        <f>G450/F450*100</f>
        <v>97.120696202531647</v>
      </c>
    </row>
    <row r="451" spans="2:8" x14ac:dyDescent="0.25">
      <c r="B451" s="142" t="s">
        <v>273</v>
      </c>
      <c r="C451" s="410" t="s">
        <v>268</v>
      </c>
      <c r="D451" s="410"/>
      <c r="E451" s="410"/>
      <c r="F451" s="139">
        <f>SUM(F452:F459)</f>
        <v>7671300</v>
      </c>
      <c r="G451" s="269">
        <f>SUM(G452:G459)</f>
        <v>981992.1100000001</v>
      </c>
      <c r="H451" s="143">
        <f>G451/F451*100</f>
        <v>12.800856569290733</v>
      </c>
    </row>
    <row r="452" spans="2:8" x14ac:dyDescent="0.25">
      <c r="B452" s="144" t="s">
        <v>274</v>
      </c>
      <c r="C452" s="411" t="s">
        <v>275</v>
      </c>
      <c r="D452" s="411"/>
      <c r="E452" s="411"/>
      <c r="F452" s="16">
        <f>F509</f>
        <v>772000</v>
      </c>
      <c r="G452" s="21">
        <f>G509</f>
        <v>314783.38</v>
      </c>
      <c r="H452" s="145">
        <f t="shared" ref="H452:H459" si="71">G452/F452*100</f>
        <v>40.775049222797925</v>
      </c>
    </row>
    <row r="453" spans="2:8" x14ac:dyDescent="0.25">
      <c r="B453" s="144" t="s">
        <v>276</v>
      </c>
      <c r="C453" s="411" t="s">
        <v>277</v>
      </c>
      <c r="D453" s="411"/>
      <c r="E453" s="411"/>
      <c r="F453" s="16">
        <f>F595</f>
        <v>2542300</v>
      </c>
      <c r="G453" s="21">
        <f>G595</f>
        <v>479607.43</v>
      </c>
      <c r="H453" s="145">
        <f t="shared" si="71"/>
        <v>18.865099712858434</v>
      </c>
    </row>
    <row r="454" spans="2:8" x14ac:dyDescent="0.25">
      <c r="B454" s="144" t="s">
        <v>278</v>
      </c>
      <c r="C454" s="411" t="s">
        <v>279</v>
      </c>
      <c r="D454" s="411"/>
      <c r="E454" s="411"/>
      <c r="F454" s="16">
        <f>F752</f>
        <v>1506500</v>
      </c>
      <c r="G454" s="21">
        <f>G752</f>
        <v>25390.63</v>
      </c>
      <c r="H454" s="145">
        <f t="shared" si="71"/>
        <v>1.6854052439429141</v>
      </c>
    </row>
    <row r="455" spans="2:8" x14ac:dyDescent="0.25">
      <c r="B455" s="144" t="s">
        <v>280</v>
      </c>
      <c r="C455" s="411" t="s">
        <v>281</v>
      </c>
      <c r="D455" s="411"/>
      <c r="E455" s="411"/>
      <c r="F455" s="16">
        <f>F812</f>
        <v>1304500</v>
      </c>
      <c r="G455" s="21">
        <f>G812</f>
        <v>44085.9</v>
      </c>
      <c r="H455" s="145">
        <f t="shared" si="71"/>
        <v>3.3795247221157529</v>
      </c>
    </row>
    <row r="456" spans="2:8" x14ac:dyDescent="0.25">
      <c r="B456" s="144" t="s">
        <v>282</v>
      </c>
      <c r="C456" s="411" t="s">
        <v>283</v>
      </c>
      <c r="D456" s="411"/>
      <c r="E456" s="411"/>
      <c r="F456" s="16">
        <f>F849</f>
        <v>227400</v>
      </c>
      <c r="G456" s="21">
        <f>G849</f>
        <v>97619.74</v>
      </c>
      <c r="H456" s="145">
        <f t="shared" si="71"/>
        <v>42.928645558487247</v>
      </c>
    </row>
    <row r="457" spans="2:8" x14ac:dyDescent="0.25">
      <c r="B457" s="144" t="s">
        <v>284</v>
      </c>
      <c r="C457" s="411" t="s">
        <v>285</v>
      </c>
      <c r="D457" s="411"/>
      <c r="E457" s="411"/>
      <c r="F457" s="16">
        <f>F903</f>
        <v>1252000</v>
      </c>
      <c r="G457" s="21">
        <f>G903</f>
        <v>5142.38</v>
      </c>
      <c r="H457" s="145">
        <f t="shared" si="71"/>
        <v>0.41073322683706071</v>
      </c>
    </row>
    <row r="458" spans="2:8" x14ac:dyDescent="0.25">
      <c r="B458" s="144" t="s">
        <v>286</v>
      </c>
      <c r="C458" s="411" t="s">
        <v>287</v>
      </c>
      <c r="D458" s="411"/>
      <c r="E458" s="411"/>
      <c r="F458" s="16">
        <f>F954</f>
        <v>46600</v>
      </c>
      <c r="G458" s="21">
        <f>G954</f>
        <v>6404.43</v>
      </c>
      <c r="H458" s="145">
        <f t="shared" si="71"/>
        <v>13.743412017167383</v>
      </c>
    </row>
    <row r="459" spans="2:8" ht="24" customHeight="1" x14ac:dyDescent="0.25">
      <c r="B459" s="144" t="s">
        <v>288</v>
      </c>
      <c r="C459" s="378" t="s">
        <v>289</v>
      </c>
      <c r="D459" s="378"/>
      <c r="E459" s="378"/>
      <c r="F459" s="16">
        <f>F985</f>
        <v>20000</v>
      </c>
      <c r="G459" s="21">
        <f>G985</f>
        <v>8958.2199999999993</v>
      </c>
      <c r="H459" s="145">
        <f t="shared" si="71"/>
        <v>44.791099999999993</v>
      </c>
    </row>
    <row r="460" spans="2:8" x14ac:dyDescent="0.25">
      <c r="B460" s="142" t="s">
        <v>290</v>
      </c>
      <c r="C460" s="410" t="s">
        <v>291</v>
      </c>
      <c r="D460" s="410"/>
      <c r="E460" s="410"/>
      <c r="F460" s="139">
        <f>SUM(F461:F462)</f>
        <v>596100</v>
      </c>
      <c r="G460" s="269">
        <f>SUM(G461:G462)</f>
        <v>108187.20000000001</v>
      </c>
      <c r="H460" s="143">
        <f>G460/F460*100</f>
        <v>18.149169602415704</v>
      </c>
    </row>
    <row r="461" spans="2:8" x14ac:dyDescent="0.25">
      <c r="B461" s="144" t="s">
        <v>292</v>
      </c>
      <c r="C461" s="411" t="s">
        <v>293</v>
      </c>
      <c r="D461" s="411"/>
      <c r="E461" s="411"/>
      <c r="F461" s="16">
        <f>F1011</f>
        <v>596100</v>
      </c>
      <c r="G461" s="21">
        <f>G1011</f>
        <v>108187.20000000001</v>
      </c>
      <c r="H461" s="145">
        <f t="shared" ref="H461:H462" si="72">G461/F461*100</f>
        <v>18.149169602415704</v>
      </c>
    </row>
    <row r="462" spans="2:8" x14ac:dyDescent="0.25">
      <c r="B462" s="144" t="s">
        <v>294</v>
      </c>
      <c r="C462" s="411" t="s">
        <v>295</v>
      </c>
      <c r="D462" s="411"/>
      <c r="E462" s="411"/>
      <c r="F462" s="16">
        <f>F1080</f>
        <v>0</v>
      </c>
      <c r="G462" s="21">
        <f>G1080</f>
        <v>0</v>
      </c>
      <c r="H462" s="145" t="e">
        <f t="shared" si="72"/>
        <v>#DIV/0!</v>
      </c>
    </row>
    <row r="463" spans="2:8" x14ac:dyDescent="0.25">
      <c r="B463" s="142" t="s">
        <v>296</v>
      </c>
      <c r="C463" s="410" t="s">
        <v>269</v>
      </c>
      <c r="D463" s="410"/>
      <c r="E463" s="410"/>
      <c r="F463" s="139">
        <f>SUM(F464:F465)</f>
        <v>91600</v>
      </c>
      <c r="G463" s="269">
        <f>SUM(G464:G465)</f>
        <v>33490.219999999994</v>
      </c>
      <c r="H463" s="143">
        <f>G463/F463*100</f>
        <v>36.561375545851519</v>
      </c>
    </row>
    <row r="464" spans="2:8" x14ac:dyDescent="0.25">
      <c r="B464" s="144" t="s">
        <v>297</v>
      </c>
      <c r="C464" s="411" t="s">
        <v>298</v>
      </c>
      <c r="D464" s="411"/>
      <c r="E464" s="411"/>
      <c r="F464" s="16">
        <f>F1088</f>
        <v>90900</v>
      </c>
      <c r="G464" s="21">
        <f>G1088</f>
        <v>33158.409999999996</v>
      </c>
      <c r="H464" s="145">
        <f t="shared" ref="H464:H465" si="73">G464/F464*100</f>
        <v>36.477898789878985</v>
      </c>
    </row>
    <row r="465" spans="2:8" x14ac:dyDescent="0.25">
      <c r="B465" s="144" t="s">
        <v>299</v>
      </c>
      <c r="C465" s="411" t="s">
        <v>300</v>
      </c>
      <c r="D465" s="411"/>
      <c r="E465" s="411"/>
      <c r="F465" s="16">
        <f>F1132</f>
        <v>700</v>
      </c>
      <c r="G465" s="21">
        <f>G1132</f>
        <v>331.81</v>
      </c>
      <c r="H465" s="145">
        <f t="shared" si="73"/>
        <v>47.401428571428575</v>
      </c>
    </row>
    <row r="466" spans="2:8" x14ac:dyDescent="0.25">
      <c r="B466" s="142" t="s">
        <v>301</v>
      </c>
      <c r="C466" s="410" t="s">
        <v>302</v>
      </c>
      <c r="D466" s="410"/>
      <c r="E466" s="410"/>
      <c r="F466" s="139">
        <f>SUM(F467)</f>
        <v>51000</v>
      </c>
      <c r="G466" s="269">
        <f>SUM(G467)</f>
        <v>14684.849999999999</v>
      </c>
      <c r="H466" s="143">
        <f>G466/F466*100</f>
        <v>28.79382352941176</v>
      </c>
    </row>
    <row r="467" spans="2:8" x14ac:dyDescent="0.25">
      <c r="B467" s="144" t="s">
        <v>303</v>
      </c>
      <c r="C467" s="411" t="s">
        <v>304</v>
      </c>
      <c r="D467" s="411"/>
      <c r="E467" s="411"/>
      <c r="F467" s="16">
        <f>F1140</f>
        <v>51000</v>
      </c>
      <c r="G467" s="21">
        <f>G1140</f>
        <v>14684.849999999999</v>
      </c>
      <c r="H467" s="145">
        <f>G467/F467*100</f>
        <v>28.79382352941176</v>
      </c>
    </row>
    <row r="468" spans="2:8" ht="15.75" thickBot="1" x14ac:dyDescent="0.3">
      <c r="B468" s="415" t="s">
        <v>305</v>
      </c>
      <c r="C468" s="416"/>
      <c r="D468" s="416"/>
      <c r="E468" s="416"/>
      <c r="F468" s="151">
        <f>F449+F451+F460+F463+F466</f>
        <v>8441600</v>
      </c>
      <c r="G468" s="270">
        <f>G449+G451+G460+G463+G466</f>
        <v>1169044.5200000003</v>
      </c>
      <c r="H468" s="152">
        <f>G468/F468*100</f>
        <v>13.848613059135712</v>
      </c>
    </row>
    <row r="469" spans="2:8" x14ac:dyDescent="0.25">
      <c r="B469" s="138"/>
      <c r="C469" s="65"/>
      <c r="D469" s="65"/>
      <c r="E469" s="65"/>
      <c r="F469" s="21"/>
      <c r="G469" s="21"/>
      <c r="H469" s="21"/>
    </row>
    <row r="470" spans="2:8" x14ac:dyDescent="0.25">
      <c r="B470" s="138"/>
      <c r="C470" s="65"/>
      <c r="D470" s="65"/>
      <c r="E470" s="65"/>
      <c r="F470" s="21"/>
      <c r="G470" s="21"/>
      <c r="H470" s="21"/>
    </row>
    <row r="471" spans="2:8" x14ac:dyDescent="0.25">
      <c r="B471" s="138"/>
      <c r="C471" s="65"/>
      <c r="D471" s="65"/>
      <c r="E471" s="65"/>
      <c r="F471" s="21"/>
      <c r="G471" s="21"/>
      <c r="H471" s="21"/>
    </row>
    <row r="472" spans="2:8" x14ac:dyDescent="0.25">
      <c r="B472" s="138"/>
      <c r="C472" s="65"/>
      <c r="D472" s="65"/>
      <c r="E472" s="65"/>
      <c r="F472" s="21"/>
      <c r="G472" s="21"/>
      <c r="H472" s="21"/>
    </row>
    <row r="473" spans="2:8" x14ac:dyDescent="0.25">
      <c r="B473" s="138"/>
      <c r="C473" s="65"/>
      <c r="D473" s="65"/>
      <c r="E473" s="65"/>
      <c r="F473" s="21"/>
      <c r="G473" s="21"/>
      <c r="H473" s="21"/>
    </row>
    <row r="474" spans="2:8" x14ac:dyDescent="0.25">
      <c r="B474" s="138"/>
      <c r="C474" s="65"/>
      <c r="D474" s="65"/>
      <c r="E474" s="65"/>
      <c r="F474" s="21"/>
      <c r="G474" s="21"/>
      <c r="H474" s="21"/>
    </row>
    <row r="475" spans="2:8" x14ac:dyDescent="0.25">
      <c r="B475" s="138"/>
      <c r="C475" s="65"/>
      <c r="D475" s="65"/>
      <c r="E475" s="65"/>
      <c r="F475" s="21"/>
      <c r="G475" s="21"/>
      <c r="H475" s="21"/>
    </row>
    <row r="476" spans="2:8" x14ac:dyDescent="0.25">
      <c r="B476" s="138"/>
      <c r="C476" s="65"/>
      <c r="D476" s="65"/>
      <c r="E476" s="65"/>
      <c r="F476" s="21"/>
      <c r="G476" s="21"/>
      <c r="H476" s="21"/>
    </row>
    <row r="477" spans="2:8" x14ac:dyDescent="0.25">
      <c r="B477" s="138"/>
      <c r="C477" s="65"/>
      <c r="D477" s="65"/>
      <c r="E477" s="65"/>
      <c r="F477" s="21"/>
      <c r="G477" s="21"/>
      <c r="H477" s="21"/>
    </row>
    <row r="478" spans="2:8" x14ac:dyDescent="0.25">
      <c r="B478" s="138"/>
      <c r="C478" s="65"/>
      <c r="D478" s="65"/>
      <c r="E478" s="65"/>
      <c r="F478" s="21"/>
      <c r="G478" s="21"/>
      <c r="H478" s="21"/>
    </row>
    <row r="479" spans="2:8" x14ac:dyDescent="0.25">
      <c r="B479" s="138"/>
      <c r="C479" s="65"/>
      <c r="D479" s="65"/>
      <c r="E479" s="65"/>
      <c r="F479" s="21"/>
      <c r="G479" s="21"/>
      <c r="H479" s="21"/>
    </row>
    <row r="480" spans="2:8" x14ac:dyDescent="0.25">
      <c r="B480" s="138"/>
      <c r="C480" s="65"/>
      <c r="D480" s="65"/>
      <c r="E480" s="65"/>
      <c r="F480" s="21"/>
      <c r="G480" s="21"/>
      <c r="H480" s="21"/>
    </row>
    <row r="481" spans="2:15" x14ac:dyDescent="0.25">
      <c r="B481" s="138"/>
      <c r="C481" s="65"/>
      <c r="D481" s="65"/>
      <c r="E481" s="65"/>
      <c r="F481" s="21"/>
      <c r="G481" s="21"/>
      <c r="H481" s="21"/>
    </row>
    <row r="482" spans="2:15" x14ac:dyDescent="0.25">
      <c r="B482" s="138"/>
      <c r="C482" s="65"/>
      <c r="D482" s="65"/>
      <c r="E482" s="65"/>
      <c r="F482" s="21"/>
      <c r="G482" s="21"/>
      <c r="H482" s="21"/>
    </row>
    <row r="483" spans="2:15" x14ac:dyDescent="0.25">
      <c r="B483" s="138"/>
      <c r="C483" s="65"/>
      <c r="D483" s="65"/>
      <c r="E483" s="65"/>
      <c r="F483" s="21"/>
      <c r="G483" s="21"/>
      <c r="H483" s="21"/>
    </row>
    <row r="484" spans="2:15" x14ac:dyDescent="0.25">
      <c r="B484" s="138"/>
      <c r="C484" s="65"/>
      <c r="D484" s="65"/>
      <c r="E484" s="65"/>
      <c r="F484" s="21"/>
      <c r="G484" s="21"/>
      <c r="H484" s="21"/>
    </row>
    <row r="485" spans="2:15" ht="15.75" thickBot="1" x14ac:dyDescent="0.3">
      <c r="B485" s="418" t="s">
        <v>306</v>
      </c>
      <c r="C485" s="418"/>
      <c r="D485" s="418"/>
      <c r="E485" s="418"/>
      <c r="F485" s="418"/>
      <c r="G485" s="21"/>
      <c r="H485" s="21"/>
    </row>
    <row r="486" spans="2:15" ht="21.75" customHeight="1" x14ac:dyDescent="0.25">
      <c r="B486" s="372" t="s">
        <v>18</v>
      </c>
      <c r="C486" s="419" t="s">
        <v>160</v>
      </c>
      <c r="D486" s="419"/>
      <c r="E486" s="419"/>
      <c r="F486" s="373" t="s">
        <v>673</v>
      </c>
      <c r="G486" s="374" t="s">
        <v>687</v>
      </c>
      <c r="H486" s="375" t="s">
        <v>252</v>
      </c>
    </row>
    <row r="487" spans="2:15" ht="12" customHeight="1" x14ac:dyDescent="0.25">
      <c r="B487" s="147">
        <v>1</v>
      </c>
      <c r="C487" s="413">
        <v>2</v>
      </c>
      <c r="D487" s="413"/>
      <c r="E487" s="413"/>
      <c r="F487" s="148">
        <v>3</v>
      </c>
      <c r="G487" s="149">
        <v>4</v>
      </c>
      <c r="H487" s="150">
        <v>5</v>
      </c>
    </row>
    <row r="488" spans="2:15" ht="23.25" x14ac:dyDescent="0.25">
      <c r="B488" s="162" t="s">
        <v>309</v>
      </c>
      <c r="C488" s="420" t="s">
        <v>267</v>
      </c>
      <c r="D488" s="420"/>
      <c r="E488" s="420"/>
      <c r="F488" s="113">
        <f>F489</f>
        <v>31600</v>
      </c>
      <c r="G488" s="113">
        <f>G489</f>
        <v>30690.14</v>
      </c>
      <c r="H488" s="164">
        <f t="shared" ref="H488:H496" si="74">G488/F488*100</f>
        <v>97.120696202531647</v>
      </c>
    </row>
    <row r="489" spans="2:15" ht="23.25" x14ac:dyDescent="0.25">
      <c r="B489" s="165" t="s">
        <v>310</v>
      </c>
      <c r="C489" s="393" t="s">
        <v>272</v>
      </c>
      <c r="D489" s="393"/>
      <c r="E489" s="393"/>
      <c r="F489" s="42">
        <f>F492</f>
        <v>31600</v>
      </c>
      <c r="G489" s="42">
        <f>G492</f>
        <v>30690.14</v>
      </c>
      <c r="H489" s="166">
        <f t="shared" si="74"/>
        <v>97.120696202531647</v>
      </c>
      <c r="M489" s="107"/>
    </row>
    <row r="490" spans="2:15" x14ac:dyDescent="0.25">
      <c r="B490" s="214" t="s">
        <v>528</v>
      </c>
      <c r="C490" s="389" t="s">
        <v>153</v>
      </c>
      <c r="D490" s="390"/>
      <c r="E490" s="390"/>
      <c r="F490" s="217">
        <f>F494+F501+F505</f>
        <v>24600</v>
      </c>
      <c r="G490" s="217">
        <f>G494+G501+G505</f>
        <v>10825.7</v>
      </c>
      <c r="H490" s="218">
        <f t="shared" si="74"/>
        <v>44.006910569105692</v>
      </c>
      <c r="M490" s="107"/>
    </row>
    <row r="491" spans="2:15" ht="15" customHeight="1" x14ac:dyDescent="0.25">
      <c r="B491" s="214" t="s">
        <v>529</v>
      </c>
      <c r="C491" s="389" t="s">
        <v>530</v>
      </c>
      <c r="D491" s="390"/>
      <c r="E491" s="391"/>
      <c r="F491" s="217">
        <f>F495</f>
        <v>7000</v>
      </c>
      <c r="G491" s="217">
        <f>G495</f>
        <v>19864.439999999999</v>
      </c>
      <c r="H491" s="218"/>
      <c r="M491" s="107"/>
    </row>
    <row r="492" spans="2:15" ht="23.25" x14ac:dyDescent="0.25">
      <c r="B492" s="167" t="s">
        <v>311</v>
      </c>
      <c r="C492" s="392" t="s">
        <v>308</v>
      </c>
      <c r="D492" s="392"/>
      <c r="E492" s="392"/>
      <c r="F492" s="115">
        <f>F493+F500+F504</f>
        <v>31600</v>
      </c>
      <c r="G492" s="115">
        <f>G493+G500+G504</f>
        <v>30690.14</v>
      </c>
      <c r="H492" s="125">
        <f t="shared" si="74"/>
        <v>97.120696202531647</v>
      </c>
    </row>
    <row r="493" spans="2:15" ht="23.25" x14ac:dyDescent="0.25">
      <c r="B493" s="169" t="s">
        <v>312</v>
      </c>
      <c r="C493" s="381" t="s">
        <v>313</v>
      </c>
      <c r="D493" s="381"/>
      <c r="E493" s="381"/>
      <c r="F493" s="153">
        <f>F496</f>
        <v>20000</v>
      </c>
      <c r="G493" s="153">
        <f>G496</f>
        <v>30690.14</v>
      </c>
      <c r="H493" s="171">
        <f t="shared" si="74"/>
        <v>153.45070000000001</v>
      </c>
      <c r="M493" s="107"/>
      <c r="O493" s="107"/>
    </row>
    <row r="494" spans="2:15" x14ac:dyDescent="0.25">
      <c r="B494" s="213" t="s">
        <v>528</v>
      </c>
      <c r="C494" s="384" t="s">
        <v>153</v>
      </c>
      <c r="D494" s="384"/>
      <c r="E494" s="384"/>
      <c r="F494" s="211">
        <v>13000</v>
      </c>
      <c r="G494" s="209">
        <f>G493-G495</f>
        <v>10825.7</v>
      </c>
      <c r="H494" s="220">
        <f t="shared" si="74"/>
        <v>83.274615384615387</v>
      </c>
    </row>
    <row r="495" spans="2:15" x14ac:dyDescent="0.25">
      <c r="B495" s="213" t="s">
        <v>689</v>
      </c>
      <c r="C495" s="383" t="s">
        <v>530</v>
      </c>
      <c r="D495" s="384"/>
      <c r="E495" s="385"/>
      <c r="F495" s="211">
        <v>7000</v>
      </c>
      <c r="G495" s="209">
        <v>19864.439999999999</v>
      </c>
      <c r="H495" s="220"/>
    </row>
    <row r="496" spans="2:15" x14ac:dyDescent="0.25">
      <c r="B496" s="260" t="s">
        <v>581</v>
      </c>
      <c r="C496" s="386" t="s">
        <v>79</v>
      </c>
      <c r="D496" s="387"/>
      <c r="E496" s="388"/>
      <c r="F496" s="33">
        <v>20000</v>
      </c>
      <c r="G496" s="77">
        <f>SUM(G497:G499)</f>
        <v>30690.14</v>
      </c>
      <c r="H496" s="69">
        <f t="shared" si="74"/>
        <v>153.45070000000001</v>
      </c>
    </row>
    <row r="497" spans="1:13" ht="24" customHeight="1" x14ac:dyDescent="0.25">
      <c r="B497" s="172" t="s">
        <v>317</v>
      </c>
      <c r="C497" s="378" t="s">
        <v>319</v>
      </c>
      <c r="D497" s="378"/>
      <c r="E497" s="378"/>
      <c r="F497" s="17"/>
      <c r="G497" s="22">
        <v>30690.14</v>
      </c>
      <c r="H497" s="69"/>
      <c r="M497" s="107"/>
    </row>
    <row r="498" spans="1:13" ht="14.25" customHeight="1" x14ac:dyDescent="0.25">
      <c r="B498" s="172" t="s">
        <v>348</v>
      </c>
      <c r="C498" s="377" t="s">
        <v>103</v>
      </c>
      <c r="D498" s="378"/>
      <c r="E498" s="379"/>
      <c r="F498" s="17"/>
      <c r="G498" s="22">
        <v>0</v>
      </c>
      <c r="H498" s="69"/>
      <c r="M498" s="107"/>
    </row>
    <row r="499" spans="1:13" ht="15" customHeight="1" x14ac:dyDescent="0.25">
      <c r="B499" s="172" t="s">
        <v>346</v>
      </c>
      <c r="C499" s="377" t="s">
        <v>101</v>
      </c>
      <c r="D499" s="378"/>
      <c r="E499" s="379"/>
      <c r="F499" s="17"/>
      <c r="G499" s="22">
        <v>0</v>
      </c>
      <c r="H499" s="69"/>
      <c r="M499" s="107"/>
    </row>
    <row r="500" spans="1:13" ht="23.25" customHeight="1" x14ac:dyDescent="0.25">
      <c r="B500" s="169" t="s">
        <v>582</v>
      </c>
      <c r="C500" s="380" t="s">
        <v>583</v>
      </c>
      <c r="D500" s="381"/>
      <c r="E500" s="382"/>
      <c r="F500" s="153">
        <f>F502</f>
        <v>10000</v>
      </c>
      <c r="G500" s="153">
        <f>G502</f>
        <v>0</v>
      </c>
      <c r="H500" s="171">
        <f t="shared" ref="H500:H501" si="75">G500/F500*100</f>
        <v>0</v>
      </c>
      <c r="M500" s="107"/>
    </row>
    <row r="501" spans="1:13" ht="15" customHeight="1" x14ac:dyDescent="0.25">
      <c r="B501" s="213" t="s">
        <v>528</v>
      </c>
      <c r="C501" s="383" t="s">
        <v>153</v>
      </c>
      <c r="D501" s="384"/>
      <c r="E501" s="385"/>
      <c r="F501" s="211">
        <v>10000</v>
      </c>
      <c r="G501" s="211">
        <v>0</v>
      </c>
      <c r="H501" s="233">
        <f t="shared" si="75"/>
        <v>0</v>
      </c>
      <c r="M501" s="107"/>
    </row>
    <row r="502" spans="1:13" ht="18" customHeight="1" x14ac:dyDescent="0.25">
      <c r="B502" s="260" t="s">
        <v>581</v>
      </c>
      <c r="C502" s="386" t="s">
        <v>79</v>
      </c>
      <c r="D502" s="387"/>
      <c r="E502" s="388"/>
      <c r="F502" s="33">
        <v>10000</v>
      </c>
      <c r="G502" s="77">
        <f>SUM(G503)</f>
        <v>0</v>
      </c>
      <c r="H502" s="261"/>
      <c r="M502" s="107"/>
    </row>
    <row r="503" spans="1:13" ht="15.75" customHeight="1" x14ac:dyDescent="0.25">
      <c r="B503" s="172" t="s">
        <v>343</v>
      </c>
      <c r="C503" s="377" t="s">
        <v>98</v>
      </c>
      <c r="D503" s="378"/>
      <c r="E503" s="379"/>
      <c r="F503" s="17"/>
      <c r="G503" s="22">
        <v>0</v>
      </c>
      <c r="H503" s="69"/>
      <c r="M503" s="107"/>
    </row>
    <row r="504" spans="1:13" ht="26.25" customHeight="1" x14ac:dyDescent="0.25">
      <c r="B504" s="169" t="s">
        <v>314</v>
      </c>
      <c r="C504" s="381" t="s">
        <v>315</v>
      </c>
      <c r="D504" s="381"/>
      <c r="E504" s="381"/>
      <c r="F504" s="153">
        <f>F506</f>
        <v>1600</v>
      </c>
      <c r="G504" s="153">
        <f>G506</f>
        <v>0</v>
      </c>
      <c r="H504" s="171">
        <f>G504/F504*100</f>
        <v>0</v>
      </c>
    </row>
    <row r="505" spans="1:13" x14ac:dyDescent="0.25">
      <c r="B505" s="213" t="s">
        <v>528</v>
      </c>
      <c r="C505" s="384" t="s">
        <v>153</v>
      </c>
      <c r="D505" s="384"/>
      <c r="E505" s="384"/>
      <c r="F505" s="211">
        <v>1600</v>
      </c>
      <c r="G505" s="209">
        <v>0</v>
      </c>
      <c r="H505" s="220">
        <f>G505/F505*100</f>
        <v>0</v>
      </c>
      <c r="M505" s="107"/>
    </row>
    <row r="506" spans="1:13" x14ac:dyDescent="0.25">
      <c r="B506" s="260" t="s">
        <v>584</v>
      </c>
      <c r="C506" s="386" t="s">
        <v>522</v>
      </c>
      <c r="D506" s="387"/>
      <c r="E506" s="388"/>
      <c r="F506" s="33">
        <v>1600</v>
      </c>
      <c r="G506" s="77">
        <f>SUM(G507)</f>
        <v>0</v>
      </c>
      <c r="H506" s="261"/>
      <c r="M506" s="107"/>
    </row>
    <row r="507" spans="1:13" x14ac:dyDescent="0.25">
      <c r="B507" s="172" t="s">
        <v>318</v>
      </c>
      <c r="C507" s="378" t="s">
        <v>123</v>
      </c>
      <c r="D507" s="378"/>
      <c r="E507" s="378"/>
      <c r="F507" s="17"/>
      <c r="G507" s="17">
        <v>0</v>
      </c>
      <c r="H507" s="69"/>
      <c r="M507" s="107"/>
    </row>
    <row r="508" spans="1:13" ht="23.25" x14ac:dyDescent="0.25">
      <c r="A508" s="154"/>
      <c r="B508" s="162" t="s">
        <v>320</v>
      </c>
      <c r="C508" s="420" t="s">
        <v>268</v>
      </c>
      <c r="D508" s="420"/>
      <c r="E508" s="420"/>
      <c r="F508" s="113">
        <f>F509+F595+F752+F812+F849+F903+F954+F985</f>
        <v>7671300</v>
      </c>
      <c r="G508" s="113">
        <f>G509+G595+G752+G812+G849+G903+G954+G985</f>
        <v>981992.1100000001</v>
      </c>
      <c r="H508" s="164">
        <f>G508/F508*100</f>
        <v>12.800856569290733</v>
      </c>
      <c r="M508" s="107"/>
    </row>
    <row r="509" spans="1:13" ht="23.25" x14ac:dyDescent="0.25">
      <c r="A509" s="154"/>
      <c r="B509" s="165" t="s">
        <v>321</v>
      </c>
      <c r="C509" s="393" t="s">
        <v>275</v>
      </c>
      <c r="D509" s="393"/>
      <c r="E509" s="393"/>
      <c r="F509" s="42">
        <f>F515+F590</f>
        <v>772000</v>
      </c>
      <c r="G509" s="42">
        <f>G515+G590</f>
        <v>314783.38</v>
      </c>
      <c r="H509" s="166">
        <f>G509/F509*100</f>
        <v>40.775049222797925</v>
      </c>
      <c r="K509" s="107"/>
      <c r="L509" s="107"/>
      <c r="M509" s="107"/>
    </row>
    <row r="510" spans="1:13" x14ac:dyDescent="0.25">
      <c r="A510" s="154"/>
      <c r="B510" s="214" t="s">
        <v>528</v>
      </c>
      <c r="C510" s="389" t="s">
        <v>153</v>
      </c>
      <c r="D510" s="390"/>
      <c r="E510" s="391"/>
      <c r="F510" s="217">
        <f>F517+F531+F539+F557+F564+F568+F592</f>
        <v>428380</v>
      </c>
      <c r="G510" s="217">
        <f>G517+G531+G539+G557+G564+G568+G592</f>
        <v>202600.07</v>
      </c>
      <c r="H510" s="220">
        <f t="shared" ref="H510:H511" si="76">G510/F510*100</f>
        <v>47.294474531957611</v>
      </c>
      <c r="K510" s="107"/>
    </row>
    <row r="511" spans="1:13" x14ac:dyDescent="0.25">
      <c r="A511" s="154"/>
      <c r="B511" s="214" t="s">
        <v>533</v>
      </c>
      <c r="C511" s="389" t="s">
        <v>534</v>
      </c>
      <c r="D511" s="390"/>
      <c r="E511" s="391"/>
      <c r="F511" s="217">
        <f>F576</f>
        <v>112000</v>
      </c>
      <c r="G511" s="217">
        <f>G576</f>
        <v>0</v>
      </c>
      <c r="H511" s="220">
        <f t="shared" si="76"/>
        <v>0</v>
      </c>
      <c r="K511" s="107"/>
      <c r="M511" s="107"/>
    </row>
    <row r="512" spans="1:13" ht="15" customHeight="1" x14ac:dyDescent="0.25">
      <c r="A512" s="154"/>
      <c r="B512" s="214" t="s">
        <v>529</v>
      </c>
      <c r="C512" s="389" t="s">
        <v>530</v>
      </c>
      <c r="D512" s="390"/>
      <c r="E512" s="391"/>
      <c r="F512" s="217">
        <f>F577</f>
        <v>100000</v>
      </c>
      <c r="G512" s="217">
        <f>G577</f>
        <v>0</v>
      </c>
      <c r="H512" s="220"/>
      <c r="K512" s="107"/>
      <c r="M512" s="107"/>
    </row>
    <row r="513" spans="1:15" ht="15" customHeight="1" x14ac:dyDescent="0.25">
      <c r="A513" s="154"/>
      <c r="B513" s="214" t="s">
        <v>531</v>
      </c>
      <c r="C513" s="389" t="s">
        <v>592</v>
      </c>
      <c r="D513" s="390"/>
      <c r="E513" s="391"/>
      <c r="F513" s="217">
        <f>F518</f>
        <v>21620</v>
      </c>
      <c r="G513" s="217">
        <f>G518</f>
        <v>9724.48</v>
      </c>
      <c r="H513" s="220"/>
      <c r="K513" s="107"/>
      <c r="M513" s="107"/>
    </row>
    <row r="514" spans="1:15" ht="15" customHeight="1" x14ac:dyDescent="0.25">
      <c r="A514" s="154"/>
      <c r="B514" s="214"/>
      <c r="C514" s="572" t="s">
        <v>691</v>
      </c>
      <c r="D514" s="573"/>
      <c r="E514" s="574"/>
      <c r="F514" s="217">
        <f>F578</f>
        <v>110000</v>
      </c>
      <c r="G514" s="217">
        <f>G578</f>
        <v>102458.83</v>
      </c>
      <c r="H514" s="220"/>
      <c r="K514" s="107"/>
      <c r="M514" s="107"/>
    </row>
    <row r="515" spans="1:15" ht="23.25" x14ac:dyDescent="0.25">
      <c r="A515" s="154"/>
      <c r="B515" s="167" t="s">
        <v>322</v>
      </c>
      <c r="C515" s="392" t="s">
        <v>323</v>
      </c>
      <c r="D515" s="392"/>
      <c r="E515" s="392"/>
      <c r="F515" s="115">
        <f>F516+F530+F538+F556+F563+F567+F575</f>
        <v>766000</v>
      </c>
      <c r="G515" s="115">
        <f>G516+G530+G538+G556+G563+G567+G575</f>
        <v>309583.38</v>
      </c>
      <c r="H515" s="125">
        <f>G515/F515*100</f>
        <v>40.415584856396869</v>
      </c>
      <c r="O515" s="107"/>
    </row>
    <row r="516" spans="1:15" ht="22.5" customHeight="1" x14ac:dyDescent="0.25">
      <c r="A516" s="154"/>
      <c r="B516" s="169" t="s">
        <v>324</v>
      </c>
      <c r="C516" s="381" t="s">
        <v>78</v>
      </c>
      <c r="D516" s="381"/>
      <c r="E516" s="381"/>
      <c r="F516" s="153">
        <f>F519+F523</f>
        <v>314000</v>
      </c>
      <c r="G516" s="153">
        <f>G519+G523</f>
        <v>151818.05000000002</v>
      </c>
      <c r="H516" s="171">
        <f>G516/F516*100</f>
        <v>48.349697452229307</v>
      </c>
    </row>
    <row r="517" spans="1:15" x14ac:dyDescent="0.25">
      <c r="A517" s="154"/>
      <c r="B517" s="213" t="s">
        <v>528</v>
      </c>
      <c r="C517" s="384" t="s">
        <v>153</v>
      </c>
      <c r="D517" s="384"/>
      <c r="E517" s="384"/>
      <c r="F517" s="211">
        <v>292380</v>
      </c>
      <c r="G517" s="211">
        <f>G516-G518</f>
        <v>142093.57</v>
      </c>
      <c r="H517" s="220">
        <f>G517/F517*100</f>
        <v>48.59893631575347</v>
      </c>
      <c r="M517" s="107"/>
    </row>
    <row r="518" spans="1:15" ht="15" customHeight="1" x14ac:dyDescent="0.25">
      <c r="A518" s="154"/>
      <c r="B518" s="213" t="s">
        <v>531</v>
      </c>
      <c r="C518" s="383" t="s">
        <v>592</v>
      </c>
      <c r="D518" s="384"/>
      <c r="E518" s="385"/>
      <c r="F518" s="211">
        <v>21620</v>
      </c>
      <c r="G518" s="211">
        <v>9724.48</v>
      </c>
      <c r="H518" s="220"/>
      <c r="M518" s="107"/>
    </row>
    <row r="519" spans="1:15" x14ac:dyDescent="0.25">
      <c r="A519" s="154"/>
      <c r="B519" s="260" t="s">
        <v>585</v>
      </c>
      <c r="C519" s="386" t="s">
        <v>78</v>
      </c>
      <c r="D519" s="387"/>
      <c r="E519" s="388"/>
      <c r="F519" s="33">
        <v>288000</v>
      </c>
      <c r="G519" s="33">
        <f>SUM(G520:G522)</f>
        <v>145717.76000000001</v>
      </c>
      <c r="H519" s="261">
        <f>G519/F519*100</f>
        <v>50.596444444444444</v>
      </c>
      <c r="M519" s="107"/>
    </row>
    <row r="520" spans="1:15" x14ac:dyDescent="0.25">
      <c r="A520" s="154"/>
      <c r="B520" s="172" t="s">
        <v>325</v>
      </c>
      <c r="C520" s="378" t="s">
        <v>326</v>
      </c>
      <c r="D520" s="378"/>
      <c r="E520" s="378"/>
      <c r="F520" s="17"/>
      <c r="G520" s="17">
        <v>121937.96</v>
      </c>
      <c r="H520" s="69"/>
    </row>
    <row r="521" spans="1:15" x14ac:dyDescent="0.25">
      <c r="A521" s="154"/>
      <c r="B521" s="172" t="s">
        <v>327</v>
      </c>
      <c r="C521" s="378" t="s">
        <v>76</v>
      </c>
      <c r="D521" s="378"/>
      <c r="E521" s="378"/>
      <c r="F521" s="17"/>
      <c r="G521" s="17">
        <v>3660</v>
      </c>
      <c r="H521" s="69"/>
      <c r="M521" s="107"/>
    </row>
    <row r="522" spans="1:15" ht="24" customHeight="1" x14ac:dyDescent="0.25">
      <c r="A522" s="154"/>
      <c r="B522" s="172" t="s">
        <v>328</v>
      </c>
      <c r="C522" s="378" t="s">
        <v>77</v>
      </c>
      <c r="D522" s="378"/>
      <c r="E522" s="378"/>
      <c r="F522" s="17"/>
      <c r="G522" s="17">
        <v>20119.8</v>
      </c>
      <c r="H522" s="69"/>
      <c r="M522" s="107"/>
    </row>
    <row r="523" spans="1:15" x14ac:dyDescent="0.25">
      <c r="A523" s="154"/>
      <c r="B523" s="260" t="s">
        <v>581</v>
      </c>
      <c r="C523" s="387" t="s">
        <v>79</v>
      </c>
      <c r="D523" s="387"/>
      <c r="E523" s="387"/>
      <c r="F523" s="33">
        <v>26000</v>
      </c>
      <c r="G523" s="33">
        <f>SUM(G524:G529)</f>
        <v>6100.29</v>
      </c>
      <c r="H523" s="261">
        <f>G523/F523*100</f>
        <v>23.462653846153849</v>
      </c>
      <c r="M523" s="107"/>
    </row>
    <row r="524" spans="1:15" x14ac:dyDescent="0.25">
      <c r="A524" s="154"/>
      <c r="B524" s="172" t="s">
        <v>329</v>
      </c>
      <c r="C524" s="421" t="s">
        <v>81</v>
      </c>
      <c r="D524" s="421"/>
      <c r="E524" s="421"/>
      <c r="F524" s="17"/>
      <c r="G524" s="17">
        <v>2441.62</v>
      </c>
      <c r="H524" s="69"/>
    </row>
    <row r="525" spans="1:15" ht="23.25" customHeight="1" x14ac:dyDescent="0.25">
      <c r="A525" s="154"/>
      <c r="B525" s="172" t="s">
        <v>330</v>
      </c>
      <c r="C525" s="378" t="s">
        <v>331</v>
      </c>
      <c r="D525" s="378"/>
      <c r="E525" s="378"/>
      <c r="F525" s="17"/>
      <c r="G525" s="17">
        <v>1486.3</v>
      </c>
      <c r="H525" s="69"/>
    </row>
    <row r="526" spans="1:15" ht="15" customHeight="1" x14ac:dyDescent="0.25">
      <c r="A526" s="154"/>
      <c r="B526" s="172" t="s">
        <v>332</v>
      </c>
      <c r="C526" s="378" t="s">
        <v>83</v>
      </c>
      <c r="D526" s="378"/>
      <c r="E526" s="378"/>
      <c r="F526" s="17"/>
      <c r="G526" s="17">
        <v>1170</v>
      </c>
      <c r="H526" s="69"/>
    </row>
    <row r="527" spans="1:15" ht="14.25" customHeight="1" x14ac:dyDescent="0.25">
      <c r="A527" s="154"/>
      <c r="B527" s="172" t="s">
        <v>333</v>
      </c>
      <c r="C527" s="378" t="s">
        <v>84</v>
      </c>
      <c r="D527" s="378"/>
      <c r="E527" s="378"/>
      <c r="F527" s="17"/>
      <c r="G527" s="17">
        <v>0</v>
      </c>
      <c r="H527" s="69"/>
    </row>
    <row r="528" spans="1:15" ht="15" customHeight="1" x14ac:dyDescent="0.25">
      <c r="A528" s="154"/>
      <c r="B528" s="172" t="s">
        <v>563</v>
      </c>
      <c r="C528" s="377" t="s">
        <v>127</v>
      </c>
      <c r="D528" s="378"/>
      <c r="E528" s="379"/>
      <c r="F528" s="17"/>
      <c r="G528" s="17">
        <v>1002.37</v>
      </c>
      <c r="H528" s="69"/>
    </row>
    <row r="529" spans="1:8" ht="15.75" customHeight="1" x14ac:dyDescent="0.25">
      <c r="A529" s="154"/>
      <c r="B529" s="172" t="s">
        <v>334</v>
      </c>
      <c r="C529" s="378" t="s">
        <v>97</v>
      </c>
      <c r="D529" s="378"/>
      <c r="E529" s="378"/>
      <c r="F529" s="17"/>
      <c r="G529" s="17">
        <v>0</v>
      </c>
      <c r="H529" s="69"/>
    </row>
    <row r="530" spans="1:8" ht="21" customHeight="1" x14ac:dyDescent="0.25">
      <c r="A530" s="154"/>
      <c r="B530" s="169" t="s">
        <v>335</v>
      </c>
      <c r="C530" s="381" t="s">
        <v>85</v>
      </c>
      <c r="D530" s="381"/>
      <c r="E530" s="381"/>
      <c r="F530" s="153">
        <f>F532</f>
        <v>12000</v>
      </c>
      <c r="G530" s="153">
        <f>G532</f>
        <v>3773.41</v>
      </c>
      <c r="H530" s="171">
        <f>G530/F530*100</f>
        <v>31.445083333333336</v>
      </c>
    </row>
    <row r="531" spans="1:8" ht="14.25" customHeight="1" x14ac:dyDescent="0.25">
      <c r="A531" s="154"/>
      <c r="B531" s="213" t="s">
        <v>528</v>
      </c>
      <c r="C531" s="384" t="s">
        <v>153</v>
      </c>
      <c r="D531" s="384"/>
      <c r="E531" s="384"/>
      <c r="F531" s="211">
        <v>12000</v>
      </c>
      <c r="G531" s="211">
        <v>3773.41</v>
      </c>
      <c r="H531" s="220">
        <f>G531/F531*100</f>
        <v>31.445083333333336</v>
      </c>
    </row>
    <row r="532" spans="1:8" x14ac:dyDescent="0.25">
      <c r="A532" s="154"/>
      <c r="B532" s="260" t="s">
        <v>581</v>
      </c>
      <c r="C532" s="387" t="s">
        <v>79</v>
      </c>
      <c r="D532" s="387"/>
      <c r="E532" s="387"/>
      <c r="F532" s="33">
        <v>12000</v>
      </c>
      <c r="G532" s="33">
        <f>SUM(G533:G537)</f>
        <v>3773.41</v>
      </c>
      <c r="H532" s="261">
        <f>G532/F532*100</f>
        <v>31.445083333333336</v>
      </c>
    </row>
    <row r="533" spans="1:8" ht="21.75" customHeight="1" x14ac:dyDescent="0.25">
      <c r="A533" s="154"/>
      <c r="B533" s="172" t="s">
        <v>336</v>
      </c>
      <c r="C533" s="378" t="s">
        <v>86</v>
      </c>
      <c r="D533" s="378"/>
      <c r="E533" s="378"/>
      <c r="F533" s="17"/>
      <c r="G533" s="17">
        <v>2985.81</v>
      </c>
      <c r="H533" s="69"/>
    </row>
    <row r="534" spans="1:8" ht="18" customHeight="1" x14ac:dyDescent="0.25">
      <c r="A534" s="154"/>
      <c r="B534" s="172" t="s">
        <v>586</v>
      </c>
      <c r="C534" s="377" t="s">
        <v>89</v>
      </c>
      <c r="D534" s="378"/>
      <c r="E534" s="379"/>
      <c r="F534" s="17"/>
      <c r="G534" s="17">
        <v>60.77</v>
      </c>
      <c r="H534" s="69"/>
    </row>
    <row r="535" spans="1:8" x14ac:dyDescent="0.25">
      <c r="A535" s="154"/>
      <c r="B535" s="172" t="s">
        <v>316</v>
      </c>
      <c r="C535" s="378" t="s">
        <v>184</v>
      </c>
      <c r="D535" s="378"/>
      <c r="E535" s="378"/>
      <c r="F535" s="17"/>
      <c r="G535" s="17">
        <v>680.15</v>
      </c>
      <c r="H535" s="69"/>
    </row>
    <row r="536" spans="1:8" ht="25.5" customHeight="1" x14ac:dyDescent="0.25">
      <c r="A536" s="154"/>
      <c r="B536" s="172" t="s">
        <v>370</v>
      </c>
      <c r="C536" s="377" t="s">
        <v>88</v>
      </c>
      <c r="D536" s="378"/>
      <c r="E536" s="379"/>
      <c r="F536" s="17"/>
      <c r="G536" s="22">
        <v>0</v>
      </c>
      <c r="H536" s="69"/>
    </row>
    <row r="537" spans="1:8" x14ac:dyDescent="0.25">
      <c r="A537" s="154"/>
      <c r="B537" s="172" t="s">
        <v>564</v>
      </c>
      <c r="C537" s="377" t="s">
        <v>565</v>
      </c>
      <c r="D537" s="378"/>
      <c r="E537" s="379"/>
      <c r="F537" s="17"/>
      <c r="G537" s="22">
        <v>46.68</v>
      </c>
      <c r="H537" s="69"/>
    </row>
    <row r="538" spans="1:8" ht="21" customHeight="1" x14ac:dyDescent="0.25">
      <c r="A538" s="154"/>
      <c r="B538" s="169" t="s">
        <v>337</v>
      </c>
      <c r="C538" s="381" t="s">
        <v>91</v>
      </c>
      <c r="D538" s="381"/>
      <c r="E538" s="381"/>
      <c r="F538" s="153">
        <f>F540</f>
        <v>86500</v>
      </c>
      <c r="G538" s="170">
        <f>G540</f>
        <v>31108.030000000002</v>
      </c>
      <c r="H538" s="171">
        <f>G538/F538*100</f>
        <v>35.963040462427749</v>
      </c>
    </row>
    <row r="539" spans="1:8" x14ac:dyDescent="0.25">
      <c r="A539" s="154"/>
      <c r="B539" s="213" t="s">
        <v>528</v>
      </c>
      <c r="C539" s="384" t="s">
        <v>153</v>
      </c>
      <c r="D539" s="384"/>
      <c r="E539" s="384"/>
      <c r="F539" s="211">
        <v>86500</v>
      </c>
      <c r="G539" s="209">
        <v>31108.03</v>
      </c>
      <c r="H539" s="220">
        <f>G539/F539*100</f>
        <v>35.963040462427742</v>
      </c>
    </row>
    <row r="540" spans="1:8" x14ac:dyDescent="0.25">
      <c r="A540" s="154"/>
      <c r="B540" s="260" t="s">
        <v>581</v>
      </c>
      <c r="C540" s="387" t="s">
        <v>79</v>
      </c>
      <c r="D540" s="387"/>
      <c r="E540" s="387"/>
      <c r="F540" s="33">
        <v>86500</v>
      </c>
      <c r="G540" s="77">
        <f>SUM(G541:G555)</f>
        <v>31108.030000000002</v>
      </c>
      <c r="H540" s="261">
        <f>G540/F540*100</f>
        <v>35.963040462427749</v>
      </c>
    </row>
    <row r="541" spans="1:8" x14ac:dyDescent="0.25">
      <c r="A541" s="154"/>
      <c r="B541" s="172" t="s">
        <v>338</v>
      </c>
      <c r="C541" s="378" t="s">
        <v>339</v>
      </c>
      <c r="D541" s="378"/>
      <c r="E541" s="378"/>
      <c r="F541" s="17"/>
      <c r="G541" s="22">
        <v>6985.11</v>
      </c>
      <c r="H541" s="69"/>
    </row>
    <row r="542" spans="1:8" x14ac:dyDescent="0.25">
      <c r="A542" s="154"/>
      <c r="B542" s="172" t="s">
        <v>340</v>
      </c>
      <c r="C542" s="378" t="s">
        <v>93</v>
      </c>
      <c r="D542" s="378"/>
      <c r="E542" s="378"/>
      <c r="F542" s="17"/>
      <c r="G542" s="22">
        <v>250</v>
      </c>
      <c r="H542" s="69"/>
    </row>
    <row r="543" spans="1:8" x14ac:dyDescent="0.25">
      <c r="A543" s="154"/>
      <c r="B543" s="172" t="s">
        <v>341</v>
      </c>
      <c r="C543" s="378" t="s">
        <v>94</v>
      </c>
      <c r="D543" s="378"/>
      <c r="E543" s="378"/>
      <c r="F543" s="17"/>
      <c r="G543" s="22">
        <v>1558.85</v>
      </c>
      <c r="H543" s="69"/>
    </row>
    <row r="544" spans="1:8" x14ac:dyDescent="0.25">
      <c r="A544" s="154"/>
      <c r="B544" s="172" t="s">
        <v>383</v>
      </c>
      <c r="C544" s="377" t="s">
        <v>95</v>
      </c>
      <c r="D544" s="378"/>
      <c r="E544" s="379"/>
      <c r="F544" s="17"/>
      <c r="G544" s="22">
        <v>0</v>
      </c>
      <c r="H544" s="69"/>
    </row>
    <row r="545" spans="1:8" x14ac:dyDescent="0.25">
      <c r="A545" s="154"/>
      <c r="B545" s="172" t="s">
        <v>342</v>
      </c>
      <c r="C545" s="378" t="s">
        <v>96</v>
      </c>
      <c r="D545" s="378"/>
      <c r="E545" s="378"/>
      <c r="F545" s="17"/>
      <c r="G545" s="22">
        <v>506</v>
      </c>
      <c r="H545" s="69"/>
    </row>
    <row r="546" spans="1:8" x14ac:dyDescent="0.25">
      <c r="A546" s="154"/>
      <c r="B546" s="172" t="s">
        <v>334</v>
      </c>
      <c r="C546" s="377" t="s">
        <v>97</v>
      </c>
      <c r="D546" s="378"/>
      <c r="E546" s="379"/>
      <c r="F546" s="17"/>
      <c r="G546" s="22">
        <v>0</v>
      </c>
      <c r="H546" s="69"/>
    </row>
    <row r="547" spans="1:8" x14ac:dyDescent="0.25">
      <c r="A547" s="154"/>
      <c r="B547" s="172" t="s">
        <v>343</v>
      </c>
      <c r="C547" s="378" t="s">
        <v>98</v>
      </c>
      <c r="D547" s="378"/>
      <c r="E547" s="378"/>
      <c r="F547" s="17"/>
      <c r="G547" s="22">
        <v>4580</v>
      </c>
      <c r="H547" s="69"/>
    </row>
    <row r="548" spans="1:8" x14ac:dyDescent="0.25">
      <c r="A548" s="154"/>
      <c r="B548" s="172" t="s">
        <v>344</v>
      </c>
      <c r="C548" s="378" t="s">
        <v>99</v>
      </c>
      <c r="D548" s="378"/>
      <c r="E548" s="378"/>
      <c r="F548" s="17"/>
      <c r="G548" s="22">
        <v>1477.45</v>
      </c>
      <c r="H548" s="69"/>
    </row>
    <row r="549" spans="1:8" x14ac:dyDescent="0.25">
      <c r="A549" s="154"/>
      <c r="B549" s="172" t="s">
        <v>345</v>
      </c>
      <c r="C549" s="378" t="s">
        <v>100</v>
      </c>
      <c r="D549" s="378"/>
      <c r="E549" s="378"/>
      <c r="F549" s="17"/>
      <c r="G549" s="22">
        <v>6822.07</v>
      </c>
      <c r="H549" s="69"/>
    </row>
    <row r="550" spans="1:8" x14ac:dyDescent="0.25">
      <c r="A550" s="154"/>
      <c r="B550" s="172" t="s">
        <v>566</v>
      </c>
      <c r="C550" s="377" t="s">
        <v>129</v>
      </c>
      <c r="D550" s="378"/>
      <c r="E550" s="379"/>
      <c r="F550" s="17"/>
      <c r="G550" s="22">
        <v>703.98</v>
      </c>
      <c r="H550" s="69"/>
    </row>
    <row r="551" spans="1:8" x14ac:dyDescent="0.25">
      <c r="A551" s="154"/>
      <c r="B551" s="172" t="s">
        <v>348</v>
      </c>
      <c r="C551" s="378" t="s">
        <v>103</v>
      </c>
      <c r="D551" s="378"/>
      <c r="E551" s="379"/>
      <c r="F551" s="17"/>
      <c r="G551" s="22">
        <v>7170.76</v>
      </c>
      <c r="H551" s="69"/>
    </row>
    <row r="552" spans="1:8" x14ac:dyDescent="0.25">
      <c r="A552" s="154"/>
      <c r="B552" s="172" t="s">
        <v>349</v>
      </c>
      <c r="C552" s="378" t="s">
        <v>104</v>
      </c>
      <c r="D552" s="378"/>
      <c r="E552" s="379"/>
      <c r="F552" s="17"/>
      <c r="G552" s="22">
        <v>0</v>
      </c>
      <c r="H552" s="69"/>
    </row>
    <row r="553" spans="1:8" x14ac:dyDescent="0.25">
      <c r="A553" s="154"/>
      <c r="B553" s="172" t="s">
        <v>350</v>
      </c>
      <c r="C553" s="378" t="s">
        <v>105</v>
      </c>
      <c r="D553" s="378"/>
      <c r="E553" s="379"/>
      <c r="F553" s="17"/>
      <c r="G553" s="22">
        <v>856.68</v>
      </c>
      <c r="H553" s="69"/>
    </row>
    <row r="554" spans="1:8" x14ac:dyDescent="0.25">
      <c r="A554" s="154"/>
      <c r="B554" s="172" t="s">
        <v>661</v>
      </c>
      <c r="C554" s="377" t="s">
        <v>106</v>
      </c>
      <c r="D554" s="378"/>
      <c r="E554" s="379"/>
      <c r="F554" s="17"/>
      <c r="G554" s="22">
        <v>0</v>
      </c>
      <c r="H554" s="69"/>
    </row>
    <row r="555" spans="1:8" x14ac:dyDescent="0.25">
      <c r="A555" s="154"/>
      <c r="B555" s="172" t="s">
        <v>346</v>
      </c>
      <c r="C555" s="378" t="s">
        <v>101</v>
      </c>
      <c r="D555" s="378"/>
      <c r="E555" s="378"/>
      <c r="F555" s="17"/>
      <c r="G555" s="22">
        <v>197.13</v>
      </c>
      <c r="H555" s="69"/>
    </row>
    <row r="556" spans="1:8" ht="21" customHeight="1" x14ac:dyDescent="0.25">
      <c r="A556" s="154"/>
      <c r="B556" s="169" t="s">
        <v>347</v>
      </c>
      <c r="C556" s="381" t="s">
        <v>107</v>
      </c>
      <c r="D556" s="381"/>
      <c r="E556" s="381"/>
      <c r="F556" s="153">
        <f>F558</f>
        <v>8000</v>
      </c>
      <c r="G556" s="153">
        <f>G558</f>
        <v>19214.239999999998</v>
      </c>
      <c r="H556" s="171">
        <f>G556/F556*100</f>
        <v>240.17799999999997</v>
      </c>
    </row>
    <row r="557" spans="1:8" x14ac:dyDescent="0.25">
      <c r="A557" s="154"/>
      <c r="B557" s="213" t="s">
        <v>528</v>
      </c>
      <c r="C557" s="384" t="s">
        <v>153</v>
      </c>
      <c r="D557" s="384"/>
      <c r="E557" s="384"/>
      <c r="F557" s="211">
        <v>8000</v>
      </c>
      <c r="G557" s="209">
        <v>19214.240000000002</v>
      </c>
      <c r="H557" s="220">
        <f>G557/F557*100</f>
        <v>240.178</v>
      </c>
    </row>
    <row r="558" spans="1:8" x14ac:dyDescent="0.25">
      <c r="A558" s="154"/>
      <c r="B558" s="260" t="s">
        <v>587</v>
      </c>
      <c r="C558" s="387" t="s">
        <v>107</v>
      </c>
      <c r="D558" s="387"/>
      <c r="E558" s="387"/>
      <c r="F558" s="33">
        <v>8000</v>
      </c>
      <c r="G558" s="77">
        <f>SUM(G559:G562)</f>
        <v>19214.239999999998</v>
      </c>
      <c r="H558" s="261">
        <f>G558/F558*100</f>
        <v>240.17799999999997</v>
      </c>
    </row>
    <row r="559" spans="1:8" ht="33.75" customHeight="1" x14ac:dyDescent="0.25">
      <c r="A559" s="154"/>
      <c r="B559" s="172" t="s">
        <v>351</v>
      </c>
      <c r="C559" s="378" t="s">
        <v>109</v>
      </c>
      <c r="D559" s="378"/>
      <c r="E559" s="378"/>
      <c r="F559" s="17"/>
      <c r="G559" s="22">
        <v>167.26</v>
      </c>
      <c r="H559" s="69"/>
    </row>
    <row r="560" spans="1:8" ht="23.25" customHeight="1" x14ac:dyDescent="0.25">
      <c r="A560" s="154"/>
      <c r="B560" s="172" t="s">
        <v>352</v>
      </c>
      <c r="C560" s="378" t="s">
        <v>111</v>
      </c>
      <c r="D560" s="378"/>
      <c r="E560" s="378"/>
      <c r="F560" s="17"/>
      <c r="G560" s="22">
        <v>2184.98</v>
      </c>
      <c r="H560" s="69"/>
    </row>
    <row r="561" spans="1:12" x14ac:dyDescent="0.25">
      <c r="A561" s="154"/>
      <c r="B561" s="172" t="s">
        <v>353</v>
      </c>
      <c r="C561" s="378" t="s">
        <v>112</v>
      </c>
      <c r="D561" s="378"/>
      <c r="E561" s="378"/>
      <c r="F561" s="17"/>
      <c r="G561" s="22">
        <v>25.61</v>
      </c>
      <c r="H561" s="69"/>
    </row>
    <row r="562" spans="1:12" x14ac:dyDescent="0.25">
      <c r="A562" s="154"/>
      <c r="B562" s="172" t="s">
        <v>354</v>
      </c>
      <c r="C562" s="378" t="s">
        <v>113</v>
      </c>
      <c r="D562" s="378"/>
      <c r="E562" s="378"/>
      <c r="F562" s="17"/>
      <c r="G562" s="22">
        <v>16836.39</v>
      </c>
      <c r="H562" s="69"/>
    </row>
    <row r="563" spans="1:12" ht="23.25" customHeight="1" x14ac:dyDescent="0.25">
      <c r="A563" s="154"/>
      <c r="B563" s="169" t="s">
        <v>550</v>
      </c>
      <c r="C563" s="381" t="s">
        <v>551</v>
      </c>
      <c r="D563" s="381"/>
      <c r="E563" s="381"/>
      <c r="F563" s="153">
        <f>F565</f>
        <v>10000</v>
      </c>
      <c r="G563" s="153">
        <f>G565</f>
        <v>0</v>
      </c>
      <c r="H563" s="171"/>
    </row>
    <row r="564" spans="1:12" x14ac:dyDescent="0.25">
      <c r="A564" s="154"/>
      <c r="B564" s="213" t="s">
        <v>528</v>
      </c>
      <c r="C564" s="383" t="s">
        <v>153</v>
      </c>
      <c r="D564" s="384"/>
      <c r="E564" s="385"/>
      <c r="F564" s="211">
        <v>10000</v>
      </c>
      <c r="G564" s="209">
        <v>0</v>
      </c>
      <c r="H564" s="220"/>
    </row>
    <row r="565" spans="1:12" x14ac:dyDescent="0.25">
      <c r="A565" s="154"/>
      <c r="B565" s="260" t="s">
        <v>581</v>
      </c>
      <c r="C565" s="386" t="s">
        <v>79</v>
      </c>
      <c r="D565" s="387"/>
      <c r="E565" s="388"/>
      <c r="F565" s="33">
        <v>10000</v>
      </c>
      <c r="G565" s="77">
        <f>SUM(G566)</f>
        <v>0</v>
      </c>
      <c r="H565" s="261"/>
    </row>
    <row r="566" spans="1:12" x14ac:dyDescent="0.25">
      <c r="A566" s="154"/>
      <c r="B566" s="172" t="s">
        <v>346</v>
      </c>
      <c r="C566" s="377" t="s">
        <v>101</v>
      </c>
      <c r="D566" s="378"/>
      <c r="E566" s="379"/>
      <c r="F566" s="17"/>
      <c r="G566" s="22">
        <v>0</v>
      </c>
      <c r="H566" s="69"/>
    </row>
    <row r="567" spans="1:12" ht="34.5" x14ac:dyDescent="0.25">
      <c r="A567" s="154"/>
      <c r="B567" s="169" t="s">
        <v>355</v>
      </c>
      <c r="C567" s="381" t="s">
        <v>356</v>
      </c>
      <c r="D567" s="381"/>
      <c r="E567" s="381"/>
      <c r="F567" s="153">
        <f>F569</f>
        <v>13500</v>
      </c>
      <c r="G567" s="170">
        <f>G569</f>
        <v>1210.82</v>
      </c>
      <c r="H567" s="171">
        <f>G567/F567*100</f>
        <v>8.9690370370370367</v>
      </c>
    </row>
    <row r="568" spans="1:12" x14ac:dyDescent="0.25">
      <c r="A568" s="154"/>
      <c r="B568" s="213" t="s">
        <v>528</v>
      </c>
      <c r="C568" s="384" t="s">
        <v>153</v>
      </c>
      <c r="D568" s="384"/>
      <c r="E568" s="384"/>
      <c r="F568" s="211">
        <v>13500</v>
      </c>
      <c r="G568" s="209">
        <v>1210.82</v>
      </c>
      <c r="H568" s="220">
        <f>G568/F568*100</f>
        <v>8.9690370370370367</v>
      </c>
    </row>
    <row r="569" spans="1:12" ht="25.5" customHeight="1" x14ac:dyDescent="0.25">
      <c r="A569" s="154"/>
      <c r="B569" s="260" t="s">
        <v>588</v>
      </c>
      <c r="C569" s="387" t="s">
        <v>558</v>
      </c>
      <c r="D569" s="387"/>
      <c r="E569" s="387"/>
      <c r="F569" s="33">
        <v>13500</v>
      </c>
      <c r="G569" s="77">
        <f>SUM(G570:G574)</f>
        <v>1210.82</v>
      </c>
      <c r="H569" s="261">
        <f>G569/F569*100</f>
        <v>8.9690370370370367</v>
      </c>
    </row>
    <row r="570" spans="1:12" x14ac:dyDescent="0.25">
      <c r="A570" s="154"/>
      <c r="B570" s="172" t="s">
        <v>567</v>
      </c>
      <c r="C570" s="377" t="s">
        <v>139</v>
      </c>
      <c r="D570" s="378"/>
      <c r="E570" s="379"/>
      <c r="F570" s="17"/>
      <c r="G570" s="22">
        <v>1210.82</v>
      </c>
      <c r="H570" s="69"/>
    </row>
    <row r="571" spans="1:12" x14ac:dyDescent="0.25">
      <c r="A571" s="154"/>
      <c r="B571" s="172" t="s">
        <v>357</v>
      </c>
      <c r="C571" s="378" t="s">
        <v>358</v>
      </c>
      <c r="D571" s="378"/>
      <c r="E571" s="378"/>
      <c r="F571" s="17"/>
      <c r="G571" s="22">
        <v>0</v>
      </c>
      <c r="H571" s="69"/>
    </row>
    <row r="572" spans="1:12" x14ac:dyDescent="0.25">
      <c r="A572" s="154"/>
      <c r="B572" s="172" t="s">
        <v>568</v>
      </c>
      <c r="C572" s="377" t="s">
        <v>569</v>
      </c>
      <c r="D572" s="378"/>
      <c r="E572" s="379"/>
      <c r="F572" s="17"/>
      <c r="G572" s="22">
        <v>0</v>
      </c>
      <c r="H572" s="69"/>
    </row>
    <row r="573" spans="1:12" ht="21.75" customHeight="1" x14ac:dyDescent="0.25">
      <c r="A573" s="154"/>
      <c r="B573" s="172" t="s">
        <v>393</v>
      </c>
      <c r="C573" s="377" t="s">
        <v>394</v>
      </c>
      <c r="D573" s="378"/>
      <c r="E573" s="379"/>
      <c r="F573" s="17"/>
      <c r="G573" s="22">
        <v>0</v>
      </c>
      <c r="H573" s="69"/>
    </row>
    <row r="574" spans="1:12" x14ac:dyDescent="0.25">
      <c r="A574" s="154"/>
      <c r="B574" s="172" t="s">
        <v>359</v>
      </c>
      <c r="C574" s="378" t="s">
        <v>148</v>
      </c>
      <c r="D574" s="378"/>
      <c r="E574" s="378"/>
      <c r="F574" s="17"/>
      <c r="G574" s="22">
        <v>0</v>
      </c>
      <c r="H574" s="69"/>
    </row>
    <row r="575" spans="1:12" ht="34.5" x14ac:dyDescent="0.25">
      <c r="A575" s="154"/>
      <c r="B575" s="169" t="s">
        <v>552</v>
      </c>
      <c r="C575" s="381" t="s">
        <v>650</v>
      </c>
      <c r="D575" s="381"/>
      <c r="E575" s="381"/>
      <c r="F575" s="153">
        <f>F579+F585+F588</f>
        <v>322000</v>
      </c>
      <c r="G575" s="153">
        <f>G579+G585+G588</f>
        <v>102458.83</v>
      </c>
      <c r="H575" s="171">
        <f>G575/F575*100</f>
        <v>31.819512422360248</v>
      </c>
      <c r="K575" s="107"/>
      <c r="L575" s="107"/>
    </row>
    <row r="576" spans="1:12" x14ac:dyDescent="0.25">
      <c r="A576" s="154"/>
      <c r="B576" s="213" t="s">
        <v>533</v>
      </c>
      <c r="C576" s="384" t="s">
        <v>155</v>
      </c>
      <c r="D576" s="384"/>
      <c r="E576" s="384"/>
      <c r="F576" s="211">
        <v>112000</v>
      </c>
      <c r="G576" s="209">
        <v>0</v>
      </c>
      <c r="H576" s="220">
        <f>G576/F576*100</f>
        <v>0</v>
      </c>
    </row>
    <row r="577" spans="1:8" ht="15.75" customHeight="1" x14ac:dyDescent="0.25">
      <c r="A577" s="154"/>
      <c r="B577" s="213" t="s">
        <v>529</v>
      </c>
      <c r="C577" s="383" t="s">
        <v>530</v>
      </c>
      <c r="D577" s="384"/>
      <c r="E577" s="385"/>
      <c r="F577" s="211">
        <v>100000</v>
      </c>
      <c r="G577" s="209">
        <v>0</v>
      </c>
      <c r="H577" s="220"/>
    </row>
    <row r="578" spans="1:8" ht="15.75" customHeight="1" x14ac:dyDescent="0.25">
      <c r="A578" s="154"/>
      <c r="B578" s="213"/>
      <c r="C578" s="401" t="s">
        <v>690</v>
      </c>
      <c r="D578" s="402"/>
      <c r="E578" s="403"/>
      <c r="F578" s="211">
        <v>110000</v>
      </c>
      <c r="G578" s="209">
        <v>102458.83</v>
      </c>
      <c r="H578" s="220"/>
    </row>
    <row r="579" spans="1:8" x14ac:dyDescent="0.25">
      <c r="A579" s="154"/>
      <c r="B579" s="260" t="s">
        <v>581</v>
      </c>
      <c r="C579" s="387" t="s">
        <v>79</v>
      </c>
      <c r="D579" s="387"/>
      <c r="E579" s="387"/>
      <c r="F579" s="33">
        <v>112000</v>
      </c>
      <c r="G579" s="77">
        <f>SUM(G580:G584)</f>
        <v>98600.83</v>
      </c>
      <c r="H579" s="261">
        <f>G579/F579*100</f>
        <v>88.036455357142856</v>
      </c>
    </row>
    <row r="580" spans="1:8" ht="24.75" customHeight="1" x14ac:dyDescent="0.25">
      <c r="A580" s="154"/>
      <c r="B580" s="172" t="s">
        <v>370</v>
      </c>
      <c r="C580" s="377" t="s">
        <v>88</v>
      </c>
      <c r="D580" s="378"/>
      <c r="E580" s="379"/>
      <c r="F580" s="17"/>
      <c r="G580" s="22">
        <v>923</v>
      </c>
      <c r="H580" s="69"/>
    </row>
    <row r="581" spans="1:8" ht="17.25" customHeight="1" x14ac:dyDescent="0.25">
      <c r="A581" s="154"/>
      <c r="B581" s="172" t="s">
        <v>564</v>
      </c>
      <c r="C581" s="377" t="s">
        <v>590</v>
      </c>
      <c r="D581" s="378"/>
      <c r="E581" s="379"/>
      <c r="F581" s="17"/>
      <c r="G581" s="22">
        <v>151</v>
      </c>
      <c r="H581" s="69"/>
    </row>
    <row r="582" spans="1:8" x14ac:dyDescent="0.25">
      <c r="A582" s="154"/>
      <c r="B582" s="172" t="s">
        <v>340</v>
      </c>
      <c r="C582" s="378" t="s">
        <v>93</v>
      </c>
      <c r="D582" s="378"/>
      <c r="E582" s="378"/>
      <c r="F582" s="17"/>
      <c r="G582" s="22">
        <v>90276.83</v>
      </c>
      <c r="H582" s="69"/>
    </row>
    <row r="583" spans="1:8" x14ac:dyDescent="0.25">
      <c r="A583" s="154"/>
      <c r="B583" s="172" t="s">
        <v>343</v>
      </c>
      <c r="C583" s="377" t="s">
        <v>570</v>
      </c>
      <c r="D583" s="378"/>
      <c r="E583" s="379"/>
      <c r="F583" s="17"/>
      <c r="G583" s="22">
        <v>7250</v>
      </c>
      <c r="H583" s="69"/>
    </row>
    <row r="584" spans="1:8" x14ac:dyDescent="0.25">
      <c r="A584" s="154"/>
      <c r="B584" s="172" t="s">
        <v>345</v>
      </c>
      <c r="C584" s="377" t="s">
        <v>100</v>
      </c>
      <c r="D584" s="378"/>
      <c r="E584" s="379"/>
      <c r="F584" s="17"/>
      <c r="G584" s="22">
        <v>0</v>
      </c>
      <c r="H584" s="69"/>
    </row>
    <row r="585" spans="1:8" ht="24" customHeight="1" x14ac:dyDescent="0.25">
      <c r="A585" s="154"/>
      <c r="B585" s="260" t="s">
        <v>588</v>
      </c>
      <c r="C585" s="386" t="s">
        <v>558</v>
      </c>
      <c r="D585" s="387"/>
      <c r="E585" s="388"/>
      <c r="F585" s="33">
        <v>10000</v>
      </c>
      <c r="G585" s="77">
        <f>SUM(G586:G587)</f>
        <v>3858</v>
      </c>
      <c r="H585" s="261"/>
    </row>
    <row r="586" spans="1:8" x14ac:dyDescent="0.25">
      <c r="A586" s="154"/>
      <c r="B586" s="172" t="s">
        <v>568</v>
      </c>
      <c r="C586" s="377" t="s">
        <v>569</v>
      </c>
      <c r="D586" s="378"/>
      <c r="E586" s="379"/>
      <c r="F586" s="17"/>
      <c r="G586" s="22">
        <v>3858</v>
      </c>
      <c r="H586" s="69"/>
    </row>
    <row r="587" spans="1:8" ht="23.25" customHeight="1" x14ac:dyDescent="0.25">
      <c r="A587" s="154"/>
      <c r="B587" s="172" t="s">
        <v>393</v>
      </c>
      <c r="C587" s="377" t="s">
        <v>394</v>
      </c>
      <c r="D587" s="378"/>
      <c r="E587" s="379"/>
      <c r="F587" s="17"/>
      <c r="G587" s="22">
        <v>0</v>
      </c>
      <c r="H587" s="69"/>
    </row>
    <row r="588" spans="1:8" ht="23.25" customHeight="1" x14ac:dyDescent="0.25">
      <c r="A588" s="154"/>
      <c r="B588" s="260" t="s">
        <v>589</v>
      </c>
      <c r="C588" s="386" t="s">
        <v>146</v>
      </c>
      <c r="D588" s="387"/>
      <c r="E588" s="388"/>
      <c r="F588" s="33">
        <v>200000</v>
      </c>
      <c r="G588" s="77">
        <f>SUM(G589)</f>
        <v>0</v>
      </c>
      <c r="H588" s="261"/>
    </row>
    <row r="589" spans="1:8" ht="24" customHeight="1" x14ac:dyDescent="0.25">
      <c r="A589" s="154"/>
      <c r="B589" s="172" t="s">
        <v>420</v>
      </c>
      <c r="C589" s="377" t="s">
        <v>147</v>
      </c>
      <c r="D589" s="378"/>
      <c r="E589" s="379"/>
      <c r="F589" s="17"/>
      <c r="G589" s="22">
        <v>0</v>
      </c>
      <c r="H589" s="69"/>
    </row>
    <row r="590" spans="1:8" ht="23.25" x14ac:dyDescent="0.25">
      <c r="A590" s="154"/>
      <c r="B590" s="167" t="s">
        <v>360</v>
      </c>
      <c r="C590" s="392" t="s">
        <v>361</v>
      </c>
      <c r="D590" s="392"/>
      <c r="E590" s="392"/>
      <c r="F590" s="115">
        <f>F591</f>
        <v>6000</v>
      </c>
      <c r="G590" s="168">
        <f>G591</f>
        <v>5200</v>
      </c>
      <c r="H590" s="125">
        <f>G590/F590*100</f>
        <v>86.666666666666671</v>
      </c>
    </row>
    <row r="591" spans="1:8" ht="23.25" x14ac:dyDescent="0.25">
      <c r="A591" s="154"/>
      <c r="B591" s="169" t="s">
        <v>362</v>
      </c>
      <c r="C591" s="381" t="s">
        <v>363</v>
      </c>
      <c r="D591" s="381"/>
      <c r="E591" s="381"/>
      <c r="F591" s="153">
        <f>F593</f>
        <v>6000</v>
      </c>
      <c r="G591" s="170">
        <f>G593</f>
        <v>5200</v>
      </c>
      <c r="H591" s="171">
        <f>G591/F591*100</f>
        <v>86.666666666666671</v>
      </c>
    </row>
    <row r="592" spans="1:8" ht="12.75" customHeight="1" x14ac:dyDescent="0.25">
      <c r="A592" s="154"/>
      <c r="B592" s="213" t="s">
        <v>528</v>
      </c>
      <c r="C592" s="384" t="s">
        <v>153</v>
      </c>
      <c r="D592" s="384"/>
      <c r="E592" s="384"/>
      <c r="F592" s="211">
        <v>6000</v>
      </c>
      <c r="G592" s="209">
        <v>5200</v>
      </c>
      <c r="H592" s="220">
        <f>G592/F592*100</f>
        <v>86.666666666666671</v>
      </c>
    </row>
    <row r="593" spans="1:13" x14ac:dyDescent="0.25">
      <c r="A593" s="154"/>
      <c r="B593" s="260" t="s">
        <v>584</v>
      </c>
      <c r="C593" s="387" t="s">
        <v>522</v>
      </c>
      <c r="D593" s="387"/>
      <c r="E593" s="387"/>
      <c r="F593" s="33">
        <v>6000</v>
      </c>
      <c r="G593" s="77">
        <f>SUM(G594)</f>
        <v>5200</v>
      </c>
      <c r="H593" s="261"/>
    </row>
    <row r="594" spans="1:13" x14ac:dyDescent="0.25">
      <c r="A594" s="154"/>
      <c r="B594" s="172" t="s">
        <v>318</v>
      </c>
      <c r="C594" s="378" t="s">
        <v>364</v>
      </c>
      <c r="D594" s="378"/>
      <c r="E594" s="378"/>
      <c r="F594" s="17"/>
      <c r="G594" s="22">
        <v>5200</v>
      </c>
      <c r="H594" s="69"/>
    </row>
    <row r="595" spans="1:13" ht="23.25" x14ac:dyDescent="0.25">
      <c r="A595" s="154"/>
      <c r="B595" s="165" t="s">
        <v>365</v>
      </c>
      <c r="C595" s="393" t="s">
        <v>277</v>
      </c>
      <c r="D595" s="393"/>
      <c r="E595" s="393"/>
      <c r="F595" s="42">
        <f>F603+F616+F640+F674+F689+F707+F730+F747</f>
        <v>2542300</v>
      </c>
      <c r="G595" s="42">
        <f>G603+G616+G640+G674+G689+G707+G730+G747</f>
        <v>479607.43</v>
      </c>
      <c r="H595" s="166">
        <f>G595/F595*100</f>
        <v>18.865099712858434</v>
      </c>
      <c r="K595" s="107"/>
      <c r="L595" s="107"/>
    </row>
    <row r="596" spans="1:13" ht="12.75" customHeight="1" x14ac:dyDescent="0.25">
      <c r="A596" s="154"/>
      <c r="B596" s="214" t="s">
        <v>528</v>
      </c>
      <c r="C596" s="389" t="s">
        <v>153</v>
      </c>
      <c r="D596" s="390"/>
      <c r="E596" s="391"/>
      <c r="F596" s="217">
        <f>F618+F627+F691+F709+F732</f>
        <v>0</v>
      </c>
      <c r="G596" s="217">
        <f>G618+G627+G691+G709+G732</f>
        <v>74016.36</v>
      </c>
      <c r="H596" s="218" t="e">
        <f>G596/F596*100</f>
        <v>#DIV/0!</v>
      </c>
      <c r="K596" s="107"/>
      <c r="M596" s="107"/>
    </row>
    <row r="597" spans="1:13" x14ac:dyDescent="0.25">
      <c r="A597" s="154"/>
      <c r="B597" s="214" t="s">
        <v>533</v>
      </c>
      <c r="C597" s="389" t="s">
        <v>534</v>
      </c>
      <c r="D597" s="390"/>
      <c r="E597" s="391"/>
      <c r="F597" s="217">
        <f>F605+F611+F619+F628+F642+F651+F660+F676+F684+F692+F710+F717+F722+F733+F749</f>
        <v>740500</v>
      </c>
      <c r="G597" s="217">
        <f>G605+G611+G619+G628+G642+G651+G660+G676+G684+G692+G710+G717+G722+G733+G749</f>
        <v>333704.19</v>
      </c>
      <c r="H597" s="218">
        <f t="shared" ref="H597:H601" si="77">G597/F597*100</f>
        <v>45.064711681296423</v>
      </c>
      <c r="K597" s="107"/>
    </row>
    <row r="598" spans="1:13" x14ac:dyDescent="0.25">
      <c r="A598" s="154"/>
      <c r="B598" s="214" t="s">
        <v>529</v>
      </c>
      <c r="C598" s="389" t="s">
        <v>530</v>
      </c>
      <c r="D598" s="390"/>
      <c r="E598" s="391"/>
      <c r="F598" s="217">
        <f>F620+F629+F661+F693+F723+F734</f>
        <v>965000</v>
      </c>
      <c r="G598" s="217">
        <f>G620+G629+G661+G693+G723+G734</f>
        <v>46451.8</v>
      </c>
      <c r="H598" s="218">
        <f t="shared" si="77"/>
        <v>4.8136580310880834</v>
      </c>
      <c r="K598" s="107"/>
      <c r="M598" s="107"/>
    </row>
    <row r="599" spans="1:13" x14ac:dyDescent="0.25">
      <c r="A599" s="154"/>
      <c r="B599" s="214" t="s">
        <v>531</v>
      </c>
      <c r="C599" s="389" t="s">
        <v>592</v>
      </c>
      <c r="D599" s="390"/>
      <c r="E599" s="391"/>
      <c r="F599" s="217">
        <f>F630+F662+F735</f>
        <v>750000</v>
      </c>
      <c r="G599" s="217">
        <f>G630+G662+G735</f>
        <v>0</v>
      </c>
      <c r="H599" s="218"/>
      <c r="K599" s="107"/>
      <c r="M599" s="107"/>
    </row>
    <row r="600" spans="1:13" x14ac:dyDescent="0.25">
      <c r="A600" s="154"/>
      <c r="B600" s="214" t="s">
        <v>536</v>
      </c>
      <c r="C600" s="389" t="s">
        <v>156</v>
      </c>
      <c r="D600" s="390"/>
      <c r="E600" s="391"/>
      <c r="F600" s="217">
        <f>F663</f>
        <v>0</v>
      </c>
      <c r="G600" s="217">
        <f>G663</f>
        <v>0</v>
      </c>
      <c r="H600" s="218"/>
      <c r="K600" s="107"/>
      <c r="M600" s="107"/>
    </row>
    <row r="601" spans="1:13" ht="22.5" customHeight="1" x14ac:dyDescent="0.25">
      <c r="A601" s="154"/>
      <c r="B601" s="224" t="s">
        <v>538</v>
      </c>
      <c r="C601" s="389" t="s">
        <v>539</v>
      </c>
      <c r="D601" s="390"/>
      <c r="E601" s="391"/>
      <c r="F601" s="217">
        <f>F631+F652+F677+F724</f>
        <v>35000</v>
      </c>
      <c r="G601" s="217">
        <f>G631+G652+G677+G724</f>
        <v>0</v>
      </c>
      <c r="H601" s="225">
        <f t="shared" si="77"/>
        <v>0</v>
      </c>
      <c r="M601" s="107"/>
    </row>
    <row r="602" spans="1:13" ht="12.75" customHeight="1" x14ac:dyDescent="0.25">
      <c r="A602" s="154"/>
      <c r="B602" s="224"/>
      <c r="C602" s="572" t="s">
        <v>691</v>
      </c>
      <c r="D602" s="573"/>
      <c r="E602" s="574"/>
      <c r="F602" s="217">
        <f>F711</f>
        <v>51800</v>
      </c>
      <c r="G602" s="217">
        <f>G711</f>
        <v>25435.08</v>
      </c>
      <c r="H602" s="225"/>
      <c r="M602" s="107"/>
    </row>
    <row r="603" spans="1:13" ht="23.25" x14ac:dyDescent="0.25">
      <c r="A603" s="154"/>
      <c r="B603" s="167" t="s">
        <v>366</v>
      </c>
      <c r="C603" s="392" t="s">
        <v>367</v>
      </c>
      <c r="D603" s="392"/>
      <c r="E603" s="392"/>
      <c r="F603" s="115">
        <f>F604+F610</f>
        <v>97000</v>
      </c>
      <c r="G603" s="115">
        <f>G604+G610</f>
        <v>34841.65</v>
      </c>
      <c r="H603" s="125">
        <f>G603/F603*100</f>
        <v>35.91922680412371</v>
      </c>
    </row>
    <row r="604" spans="1:13" ht="23.25" x14ac:dyDescent="0.25">
      <c r="A604" s="154"/>
      <c r="B604" s="169" t="s">
        <v>368</v>
      </c>
      <c r="C604" s="381" t="s">
        <v>369</v>
      </c>
      <c r="D604" s="381"/>
      <c r="E604" s="381"/>
      <c r="F604" s="153">
        <f>F606</f>
        <v>82000</v>
      </c>
      <c r="G604" s="170">
        <f>G606</f>
        <v>27505.520000000004</v>
      </c>
      <c r="H604" s="171">
        <f>G604/F604*100</f>
        <v>33.543317073170734</v>
      </c>
    </row>
    <row r="605" spans="1:13" x14ac:dyDescent="0.25">
      <c r="A605" s="154"/>
      <c r="B605" s="213" t="s">
        <v>533</v>
      </c>
      <c r="C605" s="383" t="s">
        <v>534</v>
      </c>
      <c r="D605" s="384"/>
      <c r="E605" s="385"/>
      <c r="F605" s="211">
        <v>82000</v>
      </c>
      <c r="G605" s="209">
        <v>27505.52</v>
      </c>
      <c r="H605" s="220">
        <f>G605/F605*100</f>
        <v>33.543317073170734</v>
      </c>
    </row>
    <row r="606" spans="1:13" x14ac:dyDescent="0.25">
      <c r="A606" s="154"/>
      <c r="B606" s="260" t="s">
        <v>581</v>
      </c>
      <c r="C606" s="387" t="s">
        <v>79</v>
      </c>
      <c r="D606" s="387"/>
      <c r="E606" s="387"/>
      <c r="F606" s="33">
        <v>82000</v>
      </c>
      <c r="G606" s="77">
        <f>SUM(G607:G609)</f>
        <v>27505.520000000004</v>
      </c>
      <c r="H606" s="261">
        <f>G606/F606*100</f>
        <v>33.543317073170734</v>
      </c>
    </row>
    <row r="607" spans="1:13" x14ac:dyDescent="0.25">
      <c r="A607" s="154"/>
      <c r="B607" s="172" t="s">
        <v>316</v>
      </c>
      <c r="C607" s="378" t="s">
        <v>87</v>
      </c>
      <c r="D607" s="378"/>
      <c r="E607" s="378"/>
      <c r="F607" s="17"/>
      <c r="G607" s="22">
        <v>10595.87</v>
      </c>
      <c r="H607" s="69"/>
    </row>
    <row r="608" spans="1:13" ht="24" customHeight="1" x14ac:dyDescent="0.25">
      <c r="A608" s="154"/>
      <c r="B608" s="172" t="s">
        <v>370</v>
      </c>
      <c r="C608" s="378" t="s">
        <v>88</v>
      </c>
      <c r="D608" s="378"/>
      <c r="E608" s="378"/>
      <c r="F608" s="17"/>
      <c r="G608" s="22">
        <v>0</v>
      </c>
      <c r="H608" s="69"/>
    </row>
    <row r="609" spans="1:11" x14ac:dyDescent="0.25">
      <c r="A609" s="154"/>
      <c r="B609" s="172" t="s">
        <v>340</v>
      </c>
      <c r="C609" s="378" t="s">
        <v>93</v>
      </c>
      <c r="D609" s="378"/>
      <c r="E609" s="378"/>
      <c r="F609" s="17"/>
      <c r="G609" s="22">
        <v>16909.650000000001</v>
      </c>
      <c r="H609" s="69"/>
    </row>
    <row r="610" spans="1:11" ht="34.5" x14ac:dyDescent="0.25">
      <c r="A610" s="154"/>
      <c r="B610" s="169" t="s">
        <v>371</v>
      </c>
      <c r="C610" s="381" t="s">
        <v>372</v>
      </c>
      <c r="D610" s="381"/>
      <c r="E610" s="381"/>
      <c r="F610" s="153">
        <f>F612+F614</f>
        <v>15000</v>
      </c>
      <c r="G610" s="170">
        <f>G612+G614</f>
        <v>7336.13</v>
      </c>
      <c r="H610" s="171">
        <f>G610/F610*100</f>
        <v>48.907533333333333</v>
      </c>
    </row>
    <row r="611" spans="1:11" x14ac:dyDescent="0.25">
      <c r="A611" s="154"/>
      <c r="B611" s="213" t="s">
        <v>533</v>
      </c>
      <c r="C611" s="383" t="s">
        <v>534</v>
      </c>
      <c r="D611" s="384"/>
      <c r="E611" s="385"/>
      <c r="F611" s="211">
        <v>15000</v>
      </c>
      <c r="G611" s="209">
        <v>7336.13</v>
      </c>
      <c r="H611" s="220">
        <f>G611/F611*100</f>
        <v>48.907533333333333</v>
      </c>
    </row>
    <row r="612" spans="1:11" x14ac:dyDescent="0.25">
      <c r="A612" s="154"/>
      <c r="B612" s="260" t="s">
        <v>581</v>
      </c>
      <c r="C612" s="386" t="s">
        <v>79</v>
      </c>
      <c r="D612" s="387"/>
      <c r="E612" s="388"/>
      <c r="F612" s="33">
        <v>0</v>
      </c>
      <c r="G612" s="77">
        <f>SUM(G613)</f>
        <v>0</v>
      </c>
      <c r="H612" s="261"/>
    </row>
    <row r="613" spans="1:11" x14ac:dyDescent="0.25">
      <c r="A613" s="154"/>
      <c r="B613" s="172" t="s">
        <v>343</v>
      </c>
      <c r="C613" s="377" t="s">
        <v>98</v>
      </c>
      <c r="D613" s="378"/>
      <c r="E613" s="379"/>
      <c r="F613" s="17"/>
      <c r="G613" s="22">
        <v>0</v>
      </c>
      <c r="H613" s="69"/>
    </row>
    <row r="614" spans="1:11" ht="22.5" customHeight="1" x14ac:dyDescent="0.25">
      <c r="A614" s="154"/>
      <c r="B614" s="260" t="s">
        <v>588</v>
      </c>
      <c r="C614" s="387" t="s">
        <v>133</v>
      </c>
      <c r="D614" s="387"/>
      <c r="E614" s="387"/>
      <c r="F614" s="33">
        <v>15000</v>
      </c>
      <c r="G614" s="77">
        <f>SUM(G615)</f>
        <v>7336.13</v>
      </c>
      <c r="H614" s="261">
        <f>G614/F614*100</f>
        <v>48.907533333333333</v>
      </c>
    </row>
    <row r="615" spans="1:11" x14ac:dyDescent="0.25">
      <c r="A615" s="154"/>
      <c r="B615" s="172" t="s">
        <v>373</v>
      </c>
      <c r="C615" s="378" t="s">
        <v>374</v>
      </c>
      <c r="D615" s="378"/>
      <c r="E615" s="378"/>
      <c r="F615" s="17"/>
      <c r="G615" s="22">
        <v>7336.13</v>
      </c>
      <c r="H615" s="69"/>
    </row>
    <row r="616" spans="1:11" ht="23.25" x14ac:dyDescent="0.25">
      <c r="A616" s="154"/>
      <c r="B616" s="167" t="s">
        <v>375</v>
      </c>
      <c r="C616" s="392" t="s">
        <v>376</v>
      </c>
      <c r="D616" s="392"/>
      <c r="E616" s="392"/>
      <c r="F616" s="115">
        <f>F617+F626</f>
        <v>503000</v>
      </c>
      <c r="G616" s="115">
        <f>G617+G626</f>
        <v>117988.31</v>
      </c>
      <c r="H616" s="125">
        <f>G616/F616*100</f>
        <v>23.456920477137178</v>
      </c>
    </row>
    <row r="617" spans="1:11" ht="23.25" x14ac:dyDescent="0.25">
      <c r="A617" s="154"/>
      <c r="B617" s="169" t="s">
        <v>377</v>
      </c>
      <c r="C617" s="381" t="s">
        <v>378</v>
      </c>
      <c r="D617" s="381"/>
      <c r="E617" s="381"/>
      <c r="F617" s="153">
        <f>F621</f>
        <v>203000</v>
      </c>
      <c r="G617" s="153">
        <f>G621</f>
        <v>110719.56</v>
      </c>
      <c r="H617" s="171">
        <f>G617/F617*100</f>
        <v>54.541655172413797</v>
      </c>
    </row>
    <row r="618" spans="1:11" x14ac:dyDescent="0.25">
      <c r="A618" s="154"/>
      <c r="B618" s="213" t="s">
        <v>528</v>
      </c>
      <c r="C618" s="384" t="s">
        <v>153</v>
      </c>
      <c r="D618" s="384"/>
      <c r="E618" s="384"/>
      <c r="F618" s="211">
        <v>0</v>
      </c>
      <c r="G618" s="209">
        <f>G617-G619-G620</f>
        <v>22719.559999999998</v>
      </c>
      <c r="H618" s="220" t="e">
        <f>G618/F618*100</f>
        <v>#DIV/0!</v>
      </c>
      <c r="K618" s="107"/>
    </row>
    <row r="619" spans="1:11" x14ac:dyDescent="0.25">
      <c r="A619" s="154"/>
      <c r="B619" s="213" t="s">
        <v>533</v>
      </c>
      <c r="C619" s="383" t="s">
        <v>534</v>
      </c>
      <c r="D619" s="384"/>
      <c r="E619" s="385"/>
      <c r="F619" s="211">
        <v>53000</v>
      </c>
      <c r="G619" s="209">
        <v>53000</v>
      </c>
      <c r="H619" s="220"/>
    </row>
    <row r="620" spans="1:11" x14ac:dyDescent="0.25">
      <c r="A620" s="154"/>
      <c r="B620" s="213" t="s">
        <v>529</v>
      </c>
      <c r="C620" s="383" t="s">
        <v>530</v>
      </c>
      <c r="D620" s="384"/>
      <c r="E620" s="385"/>
      <c r="F620" s="211">
        <v>150000</v>
      </c>
      <c r="G620" s="209">
        <v>35000</v>
      </c>
      <c r="H620" s="220"/>
      <c r="K620" s="107"/>
    </row>
    <row r="621" spans="1:11" x14ac:dyDescent="0.25">
      <c r="A621" s="154"/>
      <c r="B621" s="260" t="s">
        <v>581</v>
      </c>
      <c r="C621" s="387" t="s">
        <v>79</v>
      </c>
      <c r="D621" s="387"/>
      <c r="E621" s="387"/>
      <c r="F621" s="33">
        <v>203000</v>
      </c>
      <c r="G621" s="77">
        <f>SUM(G622:G625)</f>
        <v>110719.56</v>
      </c>
      <c r="H621" s="261">
        <f>G621/F621*100</f>
        <v>54.541655172413797</v>
      </c>
    </row>
    <row r="622" spans="1:11" ht="23.25" customHeight="1" x14ac:dyDescent="0.25">
      <c r="A622" s="154"/>
      <c r="B622" s="172" t="s">
        <v>370</v>
      </c>
      <c r="C622" s="378" t="s">
        <v>88</v>
      </c>
      <c r="D622" s="378"/>
      <c r="E622" s="378"/>
      <c r="F622" s="17"/>
      <c r="G622" s="22">
        <v>164.81</v>
      </c>
      <c r="H622" s="69"/>
    </row>
    <row r="623" spans="1:11" ht="16.5" customHeight="1" x14ac:dyDescent="0.25">
      <c r="A623" s="154"/>
      <c r="B623" s="172" t="s">
        <v>564</v>
      </c>
      <c r="C623" s="377" t="s">
        <v>571</v>
      </c>
      <c r="D623" s="378"/>
      <c r="E623" s="379"/>
      <c r="F623" s="17"/>
      <c r="G623" s="22">
        <v>0</v>
      </c>
      <c r="H623" s="69"/>
    </row>
    <row r="624" spans="1:11" x14ac:dyDescent="0.25">
      <c r="A624" s="154"/>
      <c r="B624" s="172" t="s">
        <v>340</v>
      </c>
      <c r="C624" s="378" t="s">
        <v>93</v>
      </c>
      <c r="D624" s="378"/>
      <c r="E624" s="378"/>
      <c r="F624" s="17"/>
      <c r="G624" s="22">
        <v>104304.75</v>
      </c>
      <c r="H624" s="69"/>
    </row>
    <row r="625" spans="1:11" x14ac:dyDescent="0.25">
      <c r="A625" s="154"/>
      <c r="B625" s="172" t="s">
        <v>343</v>
      </c>
      <c r="C625" s="377" t="s">
        <v>98</v>
      </c>
      <c r="D625" s="378"/>
      <c r="E625" s="379"/>
      <c r="F625" s="17"/>
      <c r="G625" s="22">
        <v>6250</v>
      </c>
      <c r="H625" s="69"/>
    </row>
    <row r="626" spans="1:11" ht="34.5" x14ac:dyDescent="0.25">
      <c r="A626" s="154"/>
      <c r="B626" s="169" t="s">
        <v>379</v>
      </c>
      <c r="C626" s="381" t="s">
        <v>380</v>
      </c>
      <c r="D626" s="381"/>
      <c r="E626" s="381"/>
      <c r="F626" s="153">
        <f>F632+F635+F638</f>
        <v>300000</v>
      </c>
      <c r="G626" s="153">
        <f>G632+G635+G638</f>
        <v>7268.75</v>
      </c>
      <c r="H626" s="171">
        <f>G626/F626*100</f>
        <v>2.4229166666666666</v>
      </c>
    </row>
    <row r="627" spans="1:11" ht="15" customHeight="1" x14ac:dyDescent="0.25">
      <c r="A627" s="154"/>
      <c r="B627" s="222" t="s">
        <v>528</v>
      </c>
      <c r="C627" s="383" t="s">
        <v>153</v>
      </c>
      <c r="D627" s="384"/>
      <c r="E627" s="385"/>
      <c r="F627" s="223">
        <v>0</v>
      </c>
      <c r="G627" s="232">
        <v>7268.75</v>
      </c>
      <c r="H627" s="233"/>
      <c r="K627" s="107"/>
    </row>
    <row r="628" spans="1:11" x14ac:dyDescent="0.25">
      <c r="A628" s="154"/>
      <c r="B628" s="213" t="s">
        <v>533</v>
      </c>
      <c r="C628" s="384" t="s">
        <v>534</v>
      </c>
      <c r="D628" s="384"/>
      <c r="E628" s="384"/>
      <c r="F628" s="211">
        <v>0</v>
      </c>
      <c r="G628" s="209">
        <v>0</v>
      </c>
      <c r="H628" s="220" t="e">
        <f>G628/F628*100</f>
        <v>#DIV/0!</v>
      </c>
      <c r="K628" s="107"/>
    </row>
    <row r="629" spans="1:11" x14ac:dyDescent="0.25">
      <c r="A629" s="154"/>
      <c r="B629" s="213" t="s">
        <v>529</v>
      </c>
      <c r="C629" s="383" t="s">
        <v>530</v>
      </c>
      <c r="D629" s="384"/>
      <c r="E629" s="385"/>
      <c r="F629" s="211">
        <v>200000</v>
      </c>
      <c r="G629" s="209">
        <v>0</v>
      </c>
      <c r="H629" s="220"/>
    </row>
    <row r="630" spans="1:11" x14ac:dyDescent="0.25">
      <c r="A630" s="154"/>
      <c r="B630" s="213" t="s">
        <v>531</v>
      </c>
      <c r="C630" s="383" t="s">
        <v>592</v>
      </c>
      <c r="D630" s="384"/>
      <c r="E630" s="385"/>
      <c r="F630" s="211">
        <v>100000</v>
      </c>
      <c r="G630" s="209">
        <v>0</v>
      </c>
      <c r="H630" s="220"/>
      <c r="K630" s="107"/>
    </row>
    <row r="631" spans="1:11" ht="22.5" customHeight="1" x14ac:dyDescent="0.25">
      <c r="A631" s="154"/>
      <c r="B631" s="221" t="s">
        <v>538</v>
      </c>
      <c r="C631" s="383" t="s">
        <v>539</v>
      </c>
      <c r="D631" s="384"/>
      <c r="E631" s="385"/>
      <c r="F631" s="211">
        <v>0</v>
      </c>
      <c r="G631" s="209">
        <v>0</v>
      </c>
      <c r="H631" s="220"/>
    </row>
    <row r="632" spans="1:11" x14ac:dyDescent="0.25">
      <c r="A632" s="154"/>
      <c r="B632" s="260" t="s">
        <v>581</v>
      </c>
      <c r="C632" s="387" t="s">
        <v>79</v>
      </c>
      <c r="D632" s="387"/>
      <c r="E632" s="387"/>
      <c r="F632" s="33">
        <v>100000</v>
      </c>
      <c r="G632" s="77">
        <f>SUM(G633:G634)</f>
        <v>7268.75</v>
      </c>
      <c r="H632" s="261">
        <f>G632/F632*100</f>
        <v>7.2687499999999998</v>
      </c>
    </row>
    <row r="633" spans="1:11" x14ac:dyDescent="0.25">
      <c r="A633" s="154"/>
      <c r="B633" s="172" t="s">
        <v>340</v>
      </c>
      <c r="C633" s="378" t="s">
        <v>591</v>
      </c>
      <c r="D633" s="378"/>
      <c r="E633" s="378"/>
      <c r="F633" s="17"/>
      <c r="G633" s="22">
        <v>4018.75</v>
      </c>
      <c r="H633" s="69"/>
    </row>
    <row r="634" spans="1:11" ht="15" customHeight="1" x14ac:dyDescent="0.25">
      <c r="A634" s="154"/>
      <c r="B634" s="172" t="s">
        <v>343</v>
      </c>
      <c r="C634" s="377" t="s">
        <v>98</v>
      </c>
      <c r="D634" s="378"/>
      <c r="E634" s="379"/>
      <c r="F634" s="17"/>
      <c r="G634" s="22">
        <v>3250</v>
      </c>
      <c r="H634" s="69"/>
    </row>
    <row r="635" spans="1:11" ht="22.5" customHeight="1" x14ac:dyDescent="0.25">
      <c r="A635" s="154"/>
      <c r="B635" s="260" t="s">
        <v>588</v>
      </c>
      <c r="C635" s="386" t="s">
        <v>133</v>
      </c>
      <c r="D635" s="387"/>
      <c r="E635" s="388"/>
      <c r="F635" s="33">
        <v>100000</v>
      </c>
      <c r="G635" s="77">
        <f>SUM(G636:G637)</f>
        <v>0</v>
      </c>
      <c r="H635" s="261"/>
    </row>
    <row r="636" spans="1:11" x14ac:dyDescent="0.25">
      <c r="A636" s="154"/>
      <c r="B636" s="172" t="s">
        <v>553</v>
      </c>
      <c r="C636" s="377" t="s">
        <v>136</v>
      </c>
      <c r="D636" s="378"/>
      <c r="E636" s="379"/>
      <c r="F636" s="17"/>
      <c r="G636" s="22">
        <v>0</v>
      </c>
      <c r="H636" s="69"/>
    </row>
    <row r="637" spans="1:11" x14ac:dyDescent="0.25">
      <c r="A637" s="154"/>
      <c r="B637" s="172" t="s">
        <v>373</v>
      </c>
      <c r="C637" s="377" t="s">
        <v>137</v>
      </c>
      <c r="D637" s="378"/>
      <c r="E637" s="379"/>
      <c r="F637" s="17"/>
      <c r="G637" s="22">
        <v>0</v>
      </c>
      <c r="H637" s="69"/>
    </row>
    <row r="638" spans="1:11" ht="15.75" customHeight="1" x14ac:dyDescent="0.25">
      <c r="A638" s="154"/>
      <c r="B638" s="260" t="s">
        <v>589</v>
      </c>
      <c r="C638" s="387" t="s">
        <v>147</v>
      </c>
      <c r="D638" s="387"/>
      <c r="E638" s="387"/>
      <c r="F638" s="33">
        <v>100000</v>
      </c>
      <c r="G638" s="77">
        <f>SUM(G639)</f>
        <v>0</v>
      </c>
      <c r="H638" s="261">
        <f>G638/F638*100</f>
        <v>0</v>
      </c>
    </row>
    <row r="639" spans="1:11" ht="24" customHeight="1" x14ac:dyDescent="0.25">
      <c r="A639" s="154"/>
      <c r="B639" s="172" t="s">
        <v>420</v>
      </c>
      <c r="C639" s="378" t="s">
        <v>147</v>
      </c>
      <c r="D639" s="378"/>
      <c r="E639" s="378"/>
      <c r="F639" s="17"/>
      <c r="G639" s="22">
        <v>0</v>
      </c>
      <c r="H639" s="69"/>
    </row>
    <row r="640" spans="1:11" ht="23.25" x14ac:dyDescent="0.25">
      <c r="A640" s="154"/>
      <c r="B640" s="167" t="s">
        <v>381</v>
      </c>
      <c r="C640" s="392" t="s">
        <v>554</v>
      </c>
      <c r="D640" s="392"/>
      <c r="E640" s="392"/>
      <c r="F640" s="115">
        <f>F641+F650+F659</f>
        <v>237500</v>
      </c>
      <c r="G640" s="115">
        <f>G641+G650+G659</f>
        <v>177630.87</v>
      </c>
      <c r="H640" s="125">
        <f>G640/F640*100</f>
        <v>74.791945263157885</v>
      </c>
    </row>
    <row r="641" spans="1:8" ht="23.25" x14ac:dyDescent="0.25">
      <c r="A641" s="154"/>
      <c r="B641" s="169" t="s">
        <v>382</v>
      </c>
      <c r="C641" s="381" t="s">
        <v>555</v>
      </c>
      <c r="D641" s="381"/>
      <c r="E641" s="381"/>
      <c r="F641" s="153">
        <f>F643</f>
        <v>170000</v>
      </c>
      <c r="G641" s="170">
        <f>G643</f>
        <v>157798.1</v>
      </c>
      <c r="H641" s="171">
        <f>G641/F641*100</f>
        <v>92.822411764705876</v>
      </c>
    </row>
    <row r="642" spans="1:8" ht="13.5" customHeight="1" x14ac:dyDescent="0.25">
      <c r="A642" s="154"/>
      <c r="B642" s="213" t="s">
        <v>533</v>
      </c>
      <c r="C642" s="383" t="s">
        <v>534</v>
      </c>
      <c r="D642" s="384"/>
      <c r="E642" s="385"/>
      <c r="F642" s="211">
        <v>170000</v>
      </c>
      <c r="G642" s="209">
        <v>157798.1</v>
      </c>
      <c r="H642" s="220">
        <f>G642/F642*100</f>
        <v>92.822411764705876</v>
      </c>
    </row>
    <row r="643" spans="1:8" x14ac:dyDescent="0.25">
      <c r="A643" s="154"/>
      <c r="B643" s="260" t="s">
        <v>581</v>
      </c>
      <c r="C643" s="387" t="s">
        <v>79</v>
      </c>
      <c r="D643" s="387"/>
      <c r="E643" s="387"/>
      <c r="F643" s="33">
        <v>170000</v>
      </c>
      <c r="G643" s="77">
        <f>SUM(G644:G649)</f>
        <v>157798.1</v>
      </c>
      <c r="H643" s="261">
        <f>G643/F643*100</f>
        <v>92.822411764705876</v>
      </c>
    </row>
    <row r="644" spans="1:8" ht="22.5" customHeight="1" x14ac:dyDescent="0.25">
      <c r="A644" s="154"/>
      <c r="B644" s="172" t="s">
        <v>370</v>
      </c>
      <c r="C644" s="378" t="s">
        <v>88</v>
      </c>
      <c r="D644" s="378"/>
      <c r="E644" s="378"/>
      <c r="F644" s="17"/>
      <c r="G644" s="22">
        <v>687.5</v>
      </c>
      <c r="H644" s="69"/>
    </row>
    <row r="645" spans="1:8" ht="15" customHeight="1" x14ac:dyDescent="0.25">
      <c r="A645" s="154"/>
      <c r="B645" s="172" t="s">
        <v>564</v>
      </c>
      <c r="C645" s="377" t="s">
        <v>571</v>
      </c>
      <c r="D645" s="378"/>
      <c r="E645" s="379"/>
      <c r="F645" s="17"/>
      <c r="G645" s="22">
        <v>0</v>
      </c>
      <c r="H645" s="69"/>
    </row>
    <row r="646" spans="1:8" ht="24.75" customHeight="1" x14ac:dyDescent="0.25">
      <c r="A646" s="154"/>
      <c r="B646" s="172" t="s">
        <v>340</v>
      </c>
      <c r="C646" s="378" t="s">
        <v>557</v>
      </c>
      <c r="D646" s="378"/>
      <c r="E646" s="378"/>
      <c r="F646" s="17"/>
      <c r="G646" s="22">
        <v>141911.85</v>
      </c>
      <c r="H646" s="69"/>
    </row>
    <row r="647" spans="1:8" x14ac:dyDescent="0.25">
      <c r="A647" s="154"/>
      <c r="B647" s="172" t="s">
        <v>383</v>
      </c>
      <c r="C647" s="378" t="s">
        <v>95</v>
      </c>
      <c r="D647" s="378"/>
      <c r="E647" s="378"/>
      <c r="F647" s="17"/>
      <c r="G647" s="22">
        <v>15198.75</v>
      </c>
      <c r="H647" s="69"/>
    </row>
    <row r="648" spans="1:8" x14ac:dyDescent="0.25">
      <c r="A648" s="154"/>
      <c r="B648" s="172" t="s">
        <v>343</v>
      </c>
      <c r="C648" s="377" t="s">
        <v>98</v>
      </c>
      <c r="D648" s="378"/>
      <c r="E648" s="379"/>
      <c r="F648" s="17"/>
      <c r="G648" s="22">
        <v>0</v>
      </c>
      <c r="H648" s="69"/>
    </row>
    <row r="649" spans="1:8" x14ac:dyDescent="0.25">
      <c r="A649" s="154"/>
      <c r="B649" s="172" t="s">
        <v>345</v>
      </c>
      <c r="C649" s="377" t="s">
        <v>100</v>
      </c>
      <c r="D649" s="378"/>
      <c r="E649" s="379"/>
      <c r="F649" s="17"/>
      <c r="G649" s="22">
        <v>0</v>
      </c>
      <c r="H649" s="69"/>
    </row>
    <row r="650" spans="1:8" ht="33" customHeight="1" x14ac:dyDescent="0.25">
      <c r="A650" s="154"/>
      <c r="B650" s="169" t="s">
        <v>384</v>
      </c>
      <c r="C650" s="381" t="s">
        <v>556</v>
      </c>
      <c r="D650" s="381"/>
      <c r="E650" s="381"/>
      <c r="F650" s="153">
        <f>F653+F655+F657</f>
        <v>50000</v>
      </c>
      <c r="G650" s="170">
        <f>G657+G653</f>
        <v>0</v>
      </c>
      <c r="H650" s="171">
        <f>G650/F650*100</f>
        <v>0</v>
      </c>
    </row>
    <row r="651" spans="1:8" ht="15.75" customHeight="1" x14ac:dyDescent="0.25">
      <c r="A651" s="154"/>
      <c r="B651" s="213" t="s">
        <v>533</v>
      </c>
      <c r="C651" s="383" t="s">
        <v>534</v>
      </c>
      <c r="D651" s="384"/>
      <c r="E651" s="385"/>
      <c r="F651" s="211">
        <v>30000</v>
      </c>
      <c r="G651" s="209">
        <v>0</v>
      </c>
      <c r="H651" s="220">
        <f>G651/F651*100</f>
        <v>0</v>
      </c>
    </row>
    <row r="652" spans="1:8" ht="23.25" customHeight="1" x14ac:dyDescent="0.25">
      <c r="A652" s="154"/>
      <c r="B652" s="221" t="s">
        <v>538</v>
      </c>
      <c r="C652" s="384" t="s">
        <v>539</v>
      </c>
      <c r="D652" s="384"/>
      <c r="E652" s="384"/>
      <c r="F652" s="211">
        <v>20000</v>
      </c>
      <c r="G652" s="209">
        <v>0</v>
      </c>
      <c r="H652" s="220"/>
    </row>
    <row r="653" spans="1:8" x14ac:dyDescent="0.25">
      <c r="A653" s="154"/>
      <c r="B653" s="260" t="s">
        <v>581</v>
      </c>
      <c r="C653" s="387" t="s">
        <v>79</v>
      </c>
      <c r="D653" s="387"/>
      <c r="E653" s="387"/>
      <c r="F653" s="33">
        <v>10000</v>
      </c>
      <c r="G653" s="77">
        <f>SUM(G654)</f>
        <v>0</v>
      </c>
      <c r="H653" s="261">
        <f>G653/F653*100</f>
        <v>0</v>
      </c>
    </row>
    <row r="654" spans="1:8" ht="24" customHeight="1" x14ac:dyDescent="0.25">
      <c r="A654" s="154"/>
      <c r="B654" s="172" t="s">
        <v>340</v>
      </c>
      <c r="C654" s="378" t="s">
        <v>557</v>
      </c>
      <c r="D654" s="378"/>
      <c r="E654" s="378"/>
      <c r="F654" s="17"/>
      <c r="G654" s="22">
        <v>0</v>
      </c>
      <c r="H654" s="69"/>
    </row>
    <row r="655" spans="1:8" ht="24.75" customHeight="1" x14ac:dyDescent="0.25">
      <c r="A655" s="154"/>
      <c r="B655" s="260" t="s">
        <v>593</v>
      </c>
      <c r="C655" s="386" t="s">
        <v>131</v>
      </c>
      <c r="D655" s="387"/>
      <c r="E655" s="388"/>
      <c r="F655" s="33">
        <v>20000</v>
      </c>
      <c r="G655" s="77">
        <f>SUM(G656)</f>
        <v>0</v>
      </c>
      <c r="H655" s="261"/>
    </row>
    <row r="656" spans="1:8" ht="17.25" customHeight="1" x14ac:dyDescent="0.25">
      <c r="A656" s="154"/>
      <c r="B656" s="172" t="s">
        <v>385</v>
      </c>
      <c r="C656" s="377" t="s">
        <v>54</v>
      </c>
      <c r="D656" s="378"/>
      <c r="E656" s="379"/>
      <c r="F656" s="17"/>
      <c r="G656" s="22">
        <v>0</v>
      </c>
      <c r="H656" s="69"/>
    </row>
    <row r="657" spans="1:8" ht="24" customHeight="1" x14ac:dyDescent="0.25">
      <c r="A657" s="154"/>
      <c r="B657" s="260" t="s">
        <v>588</v>
      </c>
      <c r="C657" s="386" t="s">
        <v>558</v>
      </c>
      <c r="D657" s="387"/>
      <c r="E657" s="388"/>
      <c r="F657" s="33">
        <v>20000</v>
      </c>
      <c r="G657" s="77">
        <f>SUM(G658)</f>
        <v>0</v>
      </c>
      <c r="H657" s="261">
        <f>G657/F657*100</f>
        <v>0</v>
      </c>
    </row>
    <row r="658" spans="1:8" x14ac:dyDescent="0.25">
      <c r="A658" s="154"/>
      <c r="B658" s="172" t="s">
        <v>553</v>
      </c>
      <c r="C658" s="377" t="s">
        <v>136</v>
      </c>
      <c r="D658" s="378"/>
      <c r="E658" s="379"/>
      <c r="F658" s="17"/>
      <c r="G658" s="22">
        <v>0</v>
      </c>
      <c r="H658" s="69"/>
    </row>
    <row r="659" spans="1:8" ht="22.5" customHeight="1" x14ac:dyDescent="0.25">
      <c r="A659" s="154"/>
      <c r="B659" s="169" t="s">
        <v>386</v>
      </c>
      <c r="C659" s="381" t="s">
        <v>559</v>
      </c>
      <c r="D659" s="381"/>
      <c r="E659" s="381"/>
      <c r="F659" s="153">
        <f>F664+F669+F672</f>
        <v>17500</v>
      </c>
      <c r="G659" s="155">
        <f>G664+G669+G672</f>
        <v>19832.77</v>
      </c>
      <c r="H659" s="171">
        <f>G659/F659*100</f>
        <v>113.33011428571429</v>
      </c>
    </row>
    <row r="660" spans="1:8" ht="12.75" customHeight="1" x14ac:dyDescent="0.25">
      <c r="A660" s="154"/>
      <c r="B660" s="213" t="s">
        <v>533</v>
      </c>
      <c r="C660" s="384" t="s">
        <v>534</v>
      </c>
      <c r="D660" s="384"/>
      <c r="E660" s="384"/>
      <c r="F660" s="211">
        <v>7500</v>
      </c>
      <c r="G660" s="209">
        <v>19832.77</v>
      </c>
      <c r="H660" s="220">
        <f>G660/F660*100</f>
        <v>264.43693333333334</v>
      </c>
    </row>
    <row r="661" spans="1:8" ht="13.5" customHeight="1" x14ac:dyDescent="0.25">
      <c r="A661" s="154"/>
      <c r="B661" s="213" t="s">
        <v>529</v>
      </c>
      <c r="C661" s="383" t="s">
        <v>530</v>
      </c>
      <c r="D661" s="384"/>
      <c r="E661" s="385"/>
      <c r="F661" s="211">
        <v>10000</v>
      </c>
      <c r="G661" s="209">
        <v>0</v>
      </c>
      <c r="H661" s="220">
        <f t="shared" ref="H661:H663" si="78">G661/F661*100</f>
        <v>0</v>
      </c>
    </row>
    <row r="662" spans="1:8" ht="13.5" customHeight="1" x14ac:dyDescent="0.25">
      <c r="A662" s="154"/>
      <c r="B662" s="213" t="s">
        <v>531</v>
      </c>
      <c r="C662" s="383" t="s">
        <v>592</v>
      </c>
      <c r="D662" s="384"/>
      <c r="E662" s="385"/>
      <c r="F662" s="211">
        <v>0</v>
      </c>
      <c r="G662" s="209">
        <v>0</v>
      </c>
      <c r="H662" s="220"/>
    </row>
    <row r="663" spans="1:8" x14ac:dyDescent="0.25">
      <c r="A663" s="154"/>
      <c r="B663" s="213" t="s">
        <v>536</v>
      </c>
      <c r="C663" s="383" t="s">
        <v>156</v>
      </c>
      <c r="D663" s="384"/>
      <c r="E663" s="385"/>
      <c r="F663" s="211">
        <v>0</v>
      </c>
      <c r="G663" s="209">
        <v>0</v>
      </c>
      <c r="H663" s="220" t="e">
        <f t="shared" si="78"/>
        <v>#DIV/0!</v>
      </c>
    </row>
    <row r="664" spans="1:8" x14ac:dyDescent="0.25">
      <c r="A664" s="154"/>
      <c r="B664" s="260" t="s">
        <v>581</v>
      </c>
      <c r="C664" s="387" t="s">
        <v>79</v>
      </c>
      <c r="D664" s="387"/>
      <c r="E664" s="387"/>
      <c r="F664" s="33">
        <v>7500</v>
      </c>
      <c r="G664" s="77">
        <f>SUM(G665:G668)</f>
        <v>19832.77</v>
      </c>
      <c r="H664" s="261">
        <f>G664/F664*100</f>
        <v>264.43693333333334</v>
      </c>
    </row>
    <row r="665" spans="1:8" ht="24" customHeight="1" x14ac:dyDescent="0.25">
      <c r="A665" s="154"/>
      <c r="B665" s="172" t="s">
        <v>370</v>
      </c>
      <c r="C665" s="378" t="s">
        <v>88</v>
      </c>
      <c r="D665" s="378"/>
      <c r="E665" s="378"/>
      <c r="F665" s="17"/>
      <c r="G665" s="22">
        <v>0</v>
      </c>
      <c r="H665" s="69"/>
    </row>
    <row r="666" spans="1:8" ht="26.25" customHeight="1" x14ac:dyDescent="0.25">
      <c r="A666" s="154"/>
      <c r="B666" s="172" t="s">
        <v>340</v>
      </c>
      <c r="C666" s="377" t="s">
        <v>557</v>
      </c>
      <c r="D666" s="378"/>
      <c r="E666" s="379"/>
      <c r="F666" s="17"/>
      <c r="G666" s="22">
        <v>19832.77</v>
      </c>
      <c r="H666" s="69"/>
    </row>
    <row r="667" spans="1:8" ht="17.25" customHeight="1" x14ac:dyDescent="0.25">
      <c r="A667" s="154"/>
      <c r="B667" s="172" t="s">
        <v>341</v>
      </c>
      <c r="C667" s="377" t="s">
        <v>94</v>
      </c>
      <c r="D667" s="378"/>
      <c r="E667" s="379"/>
      <c r="F667" s="17"/>
      <c r="G667" s="22">
        <v>0</v>
      </c>
      <c r="H667" s="69"/>
    </row>
    <row r="668" spans="1:8" ht="17.25" customHeight="1" x14ac:dyDescent="0.25">
      <c r="A668" s="154"/>
      <c r="B668" s="172" t="s">
        <v>343</v>
      </c>
      <c r="C668" s="377" t="s">
        <v>98</v>
      </c>
      <c r="D668" s="378"/>
      <c r="E668" s="379"/>
      <c r="F668" s="17"/>
      <c r="G668" s="22">
        <v>0</v>
      </c>
      <c r="H668" s="69"/>
    </row>
    <row r="669" spans="1:8" ht="24" customHeight="1" x14ac:dyDescent="0.25">
      <c r="A669" s="154"/>
      <c r="B669" s="260" t="s">
        <v>588</v>
      </c>
      <c r="C669" s="386" t="s">
        <v>133</v>
      </c>
      <c r="D669" s="387"/>
      <c r="E669" s="388"/>
      <c r="F669" s="33">
        <v>10000</v>
      </c>
      <c r="G669" s="77">
        <f>SUM(G670:G671)</f>
        <v>0</v>
      </c>
      <c r="H669" s="261"/>
    </row>
    <row r="670" spans="1:8" ht="15" customHeight="1" x14ac:dyDescent="0.25">
      <c r="A670" s="154"/>
      <c r="B670" s="172" t="s">
        <v>373</v>
      </c>
      <c r="C670" s="377" t="s">
        <v>137</v>
      </c>
      <c r="D670" s="378"/>
      <c r="E670" s="379"/>
      <c r="F670" s="17"/>
      <c r="G670" s="22">
        <v>0</v>
      </c>
      <c r="H670" s="69"/>
    </row>
    <row r="671" spans="1:8" ht="23.25" customHeight="1" x14ac:dyDescent="0.25">
      <c r="A671" s="154"/>
      <c r="B671" s="172" t="s">
        <v>393</v>
      </c>
      <c r="C671" s="377" t="s">
        <v>394</v>
      </c>
      <c r="D671" s="378"/>
      <c r="E671" s="379"/>
      <c r="F671" s="17"/>
      <c r="G671" s="22">
        <v>0</v>
      </c>
      <c r="H671" s="69"/>
    </row>
    <row r="672" spans="1:8" ht="17.25" customHeight="1" x14ac:dyDescent="0.25">
      <c r="A672" s="154"/>
      <c r="B672" s="260" t="s">
        <v>589</v>
      </c>
      <c r="C672" s="387" t="s">
        <v>147</v>
      </c>
      <c r="D672" s="387"/>
      <c r="E672" s="387"/>
      <c r="F672" s="33">
        <v>0</v>
      </c>
      <c r="G672" s="77">
        <f>SUM(G673)</f>
        <v>0</v>
      </c>
      <c r="H672" s="261"/>
    </row>
    <row r="673" spans="1:8" ht="21" customHeight="1" x14ac:dyDescent="0.25">
      <c r="A673" s="154"/>
      <c r="B673" s="172" t="s">
        <v>420</v>
      </c>
      <c r="C673" s="378" t="s">
        <v>147</v>
      </c>
      <c r="D673" s="378"/>
      <c r="E673" s="378"/>
      <c r="F673" s="17"/>
      <c r="G673" s="22">
        <v>0</v>
      </c>
      <c r="H673" s="69"/>
    </row>
    <row r="674" spans="1:8" ht="21" customHeight="1" x14ac:dyDescent="0.25">
      <c r="A674" s="154"/>
      <c r="B674" s="167" t="s">
        <v>387</v>
      </c>
      <c r="C674" s="392" t="s">
        <v>594</v>
      </c>
      <c r="D674" s="392"/>
      <c r="E674" s="392"/>
      <c r="F674" s="115">
        <f>F675+F683</f>
        <v>47000</v>
      </c>
      <c r="G674" s="115">
        <f>G675+G683</f>
        <v>0</v>
      </c>
      <c r="H674" s="125">
        <f>G674/F674*100</f>
        <v>0</v>
      </c>
    </row>
    <row r="675" spans="1:8" ht="23.25" x14ac:dyDescent="0.25">
      <c r="A675" s="154"/>
      <c r="B675" s="169" t="s">
        <v>388</v>
      </c>
      <c r="C675" s="381" t="s">
        <v>595</v>
      </c>
      <c r="D675" s="381"/>
      <c r="E675" s="381"/>
      <c r="F675" s="153">
        <f>F678+F681</f>
        <v>21000</v>
      </c>
      <c r="G675" s="170">
        <f>G678+G681</f>
        <v>0</v>
      </c>
      <c r="H675" s="171">
        <f>G675/F675*100</f>
        <v>0</v>
      </c>
    </row>
    <row r="676" spans="1:8" x14ac:dyDescent="0.25">
      <c r="A676" s="154"/>
      <c r="B676" s="213" t="s">
        <v>533</v>
      </c>
      <c r="C676" s="384" t="s">
        <v>534</v>
      </c>
      <c r="D676" s="384"/>
      <c r="E676" s="384"/>
      <c r="F676" s="211">
        <v>6000</v>
      </c>
      <c r="G676" s="209">
        <v>0</v>
      </c>
      <c r="H676" s="220">
        <f>G676/F676*100</f>
        <v>0</v>
      </c>
    </row>
    <row r="677" spans="1:8" ht="27.75" customHeight="1" x14ac:dyDescent="0.25">
      <c r="A677" s="154"/>
      <c r="B677" s="213" t="s">
        <v>538</v>
      </c>
      <c r="C677" s="383" t="s">
        <v>539</v>
      </c>
      <c r="D677" s="384"/>
      <c r="E677" s="385"/>
      <c r="F677" s="211">
        <v>15000</v>
      </c>
      <c r="G677" s="209">
        <v>0</v>
      </c>
      <c r="H677" s="220"/>
    </row>
    <row r="678" spans="1:8" x14ac:dyDescent="0.25">
      <c r="A678" s="154"/>
      <c r="B678" s="260" t="s">
        <v>581</v>
      </c>
      <c r="C678" s="386" t="s">
        <v>79</v>
      </c>
      <c r="D678" s="387"/>
      <c r="E678" s="388"/>
      <c r="F678" s="33">
        <v>6000</v>
      </c>
      <c r="G678" s="77">
        <f>SUM(G679:G680)</f>
        <v>0</v>
      </c>
      <c r="H678" s="261"/>
    </row>
    <row r="679" spans="1:8" ht="22.5" customHeight="1" x14ac:dyDescent="0.25">
      <c r="A679" s="154"/>
      <c r="B679" s="172" t="s">
        <v>370</v>
      </c>
      <c r="C679" s="377" t="s">
        <v>88</v>
      </c>
      <c r="D679" s="378"/>
      <c r="E679" s="379"/>
      <c r="F679" s="17"/>
      <c r="G679" s="22">
        <v>0</v>
      </c>
      <c r="H679" s="69"/>
    </row>
    <row r="680" spans="1:8" x14ac:dyDescent="0.25">
      <c r="A680" s="154"/>
      <c r="B680" s="172" t="s">
        <v>340</v>
      </c>
      <c r="C680" s="378" t="s">
        <v>93</v>
      </c>
      <c r="D680" s="378"/>
      <c r="E680" s="378"/>
      <c r="F680" s="17"/>
      <c r="G680" s="22">
        <v>0</v>
      </c>
      <c r="H680" s="69"/>
    </row>
    <row r="681" spans="1:8" ht="24" customHeight="1" x14ac:dyDescent="0.25">
      <c r="A681" s="154"/>
      <c r="B681" s="260" t="s">
        <v>593</v>
      </c>
      <c r="C681" s="386" t="s">
        <v>131</v>
      </c>
      <c r="D681" s="387"/>
      <c r="E681" s="388"/>
      <c r="F681" s="33">
        <v>15000</v>
      </c>
      <c r="G681" s="77">
        <f>SUM(G682)</f>
        <v>0</v>
      </c>
      <c r="H681" s="261"/>
    </row>
    <row r="682" spans="1:8" x14ac:dyDescent="0.25">
      <c r="A682" s="154"/>
      <c r="B682" s="172" t="s">
        <v>385</v>
      </c>
      <c r="C682" s="377" t="s">
        <v>54</v>
      </c>
      <c r="D682" s="378"/>
      <c r="E682" s="379"/>
      <c r="F682" s="17"/>
      <c r="G682" s="22">
        <v>0</v>
      </c>
      <c r="H682" s="69"/>
    </row>
    <row r="683" spans="1:8" ht="34.5" x14ac:dyDescent="0.25">
      <c r="A683" s="154"/>
      <c r="B683" s="169" t="s">
        <v>596</v>
      </c>
      <c r="C683" s="380" t="s">
        <v>597</v>
      </c>
      <c r="D683" s="381"/>
      <c r="E683" s="382"/>
      <c r="F683" s="153">
        <f>F685+F687</f>
        <v>26000</v>
      </c>
      <c r="G683" s="153">
        <f>G685+G687</f>
        <v>0</v>
      </c>
      <c r="H683" s="171">
        <f>G683/F683*100</f>
        <v>0</v>
      </c>
    </row>
    <row r="684" spans="1:8" x14ac:dyDescent="0.25">
      <c r="A684" s="154"/>
      <c r="B684" s="222" t="s">
        <v>533</v>
      </c>
      <c r="C684" s="384" t="s">
        <v>534</v>
      </c>
      <c r="D684" s="384"/>
      <c r="E684" s="384"/>
      <c r="F684" s="211">
        <v>26000</v>
      </c>
      <c r="G684" s="209">
        <v>0</v>
      </c>
      <c r="H684" s="220">
        <f>G684/F684*100</f>
        <v>0</v>
      </c>
    </row>
    <row r="685" spans="1:8" ht="15" customHeight="1" x14ac:dyDescent="0.25">
      <c r="A685" s="154"/>
      <c r="B685" s="260" t="s">
        <v>581</v>
      </c>
      <c r="C685" s="386" t="s">
        <v>79</v>
      </c>
      <c r="D685" s="387"/>
      <c r="E685" s="388"/>
      <c r="F685" s="33">
        <v>0</v>
      </c>
      <c r="G685" s="77">
        <f>SUM(G686)</f>
        <v>0</v>
      </c>
      <c r="H685" s="261"/>
    </row>
    <row r="686" spans="1:8" ht="15" customHeight="1" x14ac:dyDescent="0.25">
      <c r="A686" s="154"/>
      <c r="B686" s="172" t="s">
        <v>340</v>
      </c>
      <c r="C686" s="378" t="s">
        <v>93</v>
      </c>
      <c r="D686" s="378"/>
      <c r="E686" s="378"/>
      <c r="F686" s="17"/>
      <c r="G686" s="22">
        <v>0</v>
      </c>
      <c r="H686" s="69"/>
    </row>
    <row r="687" spans="1:8" ht="22.5" customHeight="1" x14ac:dyDescent="0.25">
      <c r="A687" s="154"/>
      <c r="B687" s="260" t="s">
        <v>588</v>
      </c>
      <c r="C687" s="386" t="s">
        <v>133</v>
      </c>
      <c r="D687" s="387"/>
      <c r="E687" s="388"/>
      <c r="F687" s="33">
        <v>26000</v>
      </c>
      <c r="G687" s="77">
        <f>SUM(G688)</f>
        <v>0</v>
      </c>
      <c r="H687" s="261"/>
    </row>
    <row r="688" spans="1:8" ht="26.25" customHeight="1" x14ac:dyDescent="0.25">
      <c r="A688" s="154"/>
      <c r="B688" s="172" t="s">
        <v>393</v>
      </c>
      <c r="C688" s="377" t="s">
        <v>394</v>
      </c>
      <c r="D688" s="378"/>
      <c r="E688" s="379"/>
      <c r="F688" s="17"/>
      <c r="G688" s="22">
        <v>0</v>
      </c>
      <c r="H688" s="69"/>
    </row>
    <row r="689" spans="1:11" ht="22.5" customHeight="1" x14ac:dyDescent="0.25">
      <c r="A689" s="154"/>
      <c r="B689" s="167" t="s">
        <v>389</v>
      </c>
      <c r="C689" s="392" t="s">
        <v>194</v>
      </c>
      <c r="D689" s="392"/>
      <c r="E689" s="392"/>
      <c r="F689" s="115">
        <f>F690</f>
        <v>261000</v>
      </c>
      <c r="G689" s="115">
        <f>G690</f>
        <v>15977.77</v>
      </c>
      <c r="H689" s="125">
        <f>G689/F689*100</f>
        <v>6.121750957854406</v>
      </c>
    </row>
    <row r="690" spans="1:11" ht="23.25" x14ac:dyDescent="0.25">
      <c r="A690" s="154"/>
      <c r="B690" s="169" t="s">
        <v>390</v>
      </c>
      <c r="C690" s="381" t="s">
        <v>391</v>
      </c>
      <c r="D690" s="381"/>
      <c r="E690" s="381"/>
      <c r="F690" s="153">
        <f>F694+F700+F702+F704</f>
        <v>261000</v>
      </c>
      <c r="G690" s="153">
        <f>G694+G700+G702+G704</f>
        <v>15977.77</v>
      </c>
      <c r="H690" s="171">
        <f>G690/F690*100</f>
        <v>6.121750957854406</v>
      </c>
    </row>
    <row r="691" spans="1:11" ht="13.5" customHeight="1" x14ac:dyDescent="0.25">
      <c r="B691" s="213" t="s">
        <v>528</v>
      </c>
      <c r="C691" s="383" t="s">
        <v>153</v>
      </c>
      <c r="D691" s="384"/>
      <c r="E691" s="385"/>
      <c r="F691" s="223">
        <v>0</v>
      </c>
      <c r="G691" s="232">
        <f>G690-G693</f>
        <v>4525.9700000000012</v>
      </c>
      <c r="H691" s="233"/>
    </row>
    <row r="692" spans="1:11" ht="12.75" customHeight="1" x14ac:dyDescent="0.25">
      <c r="B692" s="222" t="s">
        <v>533</v>
      </c>
      <c r="C692" s="384" t="s">
        <v>534</v>
      </c>
      <c r="D692" s="384"/>
      <c r="E692" s="384"/>
      <c r="F692" s="223">
        <v>21000</v>
      </c>
      <c r="G692" s="232">
        <v>0</v>
      </c>
      <c r="H692" s="220">
        <f t="shared" ref="H692" si="79">G692/F692*100</f>
        <v>0</v>
      </c>
    </row>
    <row r="693" spans="1:11" ht="12.75" customHeight="1" x14ac:dyDescent="0.25">
      <c r="B693" s="222" t="s">
        <v>529</v>
      </c>
      <c r="C693" s="383" t="s">
        <v>530</v>
      </c>
      <c r="D693" s="384"/>
      <c r="E693" s="385"/>
      <c r="F693" s="223">
        <v>240000</v>
      </c>
      <c r="G693" s="232">
        <v>11451.8</v>
      </c>
      <c r="H693" s="233">
        <f>G693/F693*100</f>
        <v>4.7715833333333331</v>
      </c>
      <c r="K693" s="107"/>
    </row>
    <row r="694" spans="1:11" x14ac:dyDescent="0.25">
      <c r="B694" s="260" t="s">
        <v>581</v>
      </c>
      <c r="C694" s="387" t="s">
        <v>79</v>
      </c>
      <c r="D694" s="387"/>
      <c r="E694" s="387"/>
      <c r="F694" s="33">
        <v>21000</v>
      </c>
      <c r="G694" s="77">
        <f>SUM(G695:G699)</f>
        <v>15977.77</v>
      </c>
      <c r="H694" s="261">
        <f>G694/F694*100</f>
        <v>76.084619047619057</v>
      </c>
    </row>
    <row r="695" spans="1:11" x14ac:dyDescent="0.25">
      <c r="B695" s="172" t="s">
        <v>340</v>
      </c>
      <c r="C695" s="378" t="s">
        <v>572</v>
      </c>
      <c r="D695" s="378"/>
      <c r="E695" s="378"/>
      <c r="F695" s="17"/>
      <c r="G695" s="22">
        <v>0</v>
      </c>
      <c r="H695" s="69"/>
    </row>
    <row r="696" spans="1:11" x14ac:dyDescent="0.25">
      <c r="B696" s="172" t="s">
        <v>343</v>
      </c>
      <c r="C696" s="377" t="s">
        <v>98</v>
      </c>
      <c r="D696" s="378"/>
      <c r="E696" s="379"/>
      <c r="F696" s="17"/>
      <c r="G696" s="22">
        <v>0</v>
      </c>
      <c r="H696" s="69"/>
    </row>
    <row r="697" spans="1:11" x14ac:dyDescent="0.25">
      <c r="B697" s="172" t="s">
        <v>345</v>
      </c>
      <c r="C697" s="377" t="s">
        <v>100</v>
      </c>
      <c r="D697" s="378"/>
      <c r="E697" s="379"/>
      <c r="F697" s="17"/>
      <c r="G697" s="22">
        <v>850.76</v>
      </c>
      <c r="H697" s="69"/>
    </row>
    <row r="698" spans="1:11" x14ac:dyDescent="0.25">
      <c r="B698" s="172" t="s">
        <v>566</v>
      </c>
      <c r="C698" s="377" t="s">
        <v>129</v>
      </c>
      <c r="D698" s="378"/>
      <c r="E698" s="379"/>
      <c r="F698" s="17"/>
      <c r="G698" s="22">
        <v>306.01</v>
      </c>
      <c r="H698" s="69"/>
    </row>
    <row r="699" spans="1:11" x14ac:dyDescent="0.25">
      <c r="B699" s="172" t="s">
        <v>350</v>
      </c>
      <c r="C699" s="377" t="s">
        <v>105</v>
      </c>
      <c r="D699" s="378"/>
      <c r="E699" s="379"/>
      <c r="F699" s="17"/>
      <c r="G699" s="22">
        <v>14821</v>
      </c>
      <c r="H699" s="69"/>
    </row>
    <row r="700" spans="1:11" ht="15" customHeight="1" x14ac:dyDescent="0.25">
      <c r="B700" s="260" t="s">
        <v>598</v>
      </c>
      <c r="C700" s="387" t="s">
        <v>114</v>
      </c>
      <c r="D700" s="387"/>
      <c r="E700" s="387"/>
      <c r="F700" s="33">
        <v>0</v>
      </c>
      <c r="G700" s="77">
        <f>SUM(G701)</f>
        <v>0</v>
      </c>
      <c r="H700" s="261" t="e">
        <f>G700/F700*100</f>
        <v>#DIV/0!</v>
      </c>
    </row>
    <row r="701" spans="1:11" ht="24" customHeight="1" x14ac:dyDescent="0.25">
      <c r="B701" s="172" t="s">
        <v>392</v>
      </c>
      <c r="C701" s="378" t="s">
        <v>115</v>
      </c>
      <c r="D701" s="378"/>
      <c r="E701" s="378"/>
      <c r="F701" s="17"/>
      <c r="G701" s="22">
        <v>0</v>
      </c>
      <c r="H701" s="69"/>
    </row>
    <row r="702" spans="1:11" ht="17.25" customHeight="1" x14ac:dyDescent="0.25">
      <c r="B702" s="260" t="s">
        <v>584</v>
      </c>
      <c r="C702" s="386" t="s">
        <v>522</v>
      </c>
      <c r="D702" s="387"/>
      <c r="E702" s="388"/>
      <c r="F702" s="33">
        <v>0</v>
      </c>
      <c r="G702" s="77">
        <f>SUM(G703)</f>
        <v>0</v>
      </c>
      <c r="H702" s="261" t="e">
        <f>G702/F702*100</f>
        <v>#DIV/0!</v>
      </c>
    </row>
    <row r="703" spans="1:11" ht="24.75" customHeight="1" x14ac:dyDescent="0.25">
      <c r="B703" s="172" t="s">
        <v>599</v>
      </c>
      <c r="C703" s="377" t="s">
        <v>600</v>
      </c>
      <c r="D703" s="378"/>
      <c r="E703" s="379"/>
      <c r="F703" s="17"/>
      <c r="G703" s="22">
        <v>0</v>
      </c>
      <c r="H703" s="69"/>
    </row>
    <row r="704" spans="1:11" ht="23.25" customHeight="1" x14ac:dyDescent="0.25">
      <c r="B704" s="260" t="s">
        <v>588</v>
      </c>
      <c r="C704" s="386" t="s">
        <v>133</v>
      </c>
      <c r="D704" s="387"/>
      <c r="E704" s="388"/>
      <c r="F704" s="33">
        <v>240000</v>
      </c>
      <c r="G704" s="77">
        <f>SUM(G705:G706)</f>
        <v>0</v>
      </c>
      <c r="H704" s="261">
        <f>G704/F704*100</f>
        <v>0</v>
      </c>
    </row>
    <row r="705" spans="2:8" ht="15" customHeight="1" x14ac:dyDescent="0.25">
      <c r="B705" s="172" t="s">
        <v>373</v>
      </c>
      <c r="C705" s="377" t="s">
        <v>137</v>
      </c>
      <c r="D705" s="378"/>
      <c r="E705" s="379"/>
      <c r="F705" s="17"/>
      <c r="G705" s="22">
        <v>0</v>
      </c>
      <c r="H705" s="69"/>
    </row>
    <row r="706" spans="2:8" ht="23.25" customHeight="1" x14ac:dyDescent="0.25">
      <c r="B706" s="172" t="s">
        <v>393</v>
      </c>
      <c r="C706" s="378" t="s">
        <v>394</v>
      </c>
      <c r="D706" s="378"/>
      <c r="E706" s="378"/>
      <c r="F706" s="17"/>
      <c r="G706" s="22">
        <v>0</v>
      </c>
      <c r="H706" s="69"/>
    </row>
    <row r="707" spans="2:8" ht="26.25" customHeight="1" x14ac:dyDescent="0.25">
      <c r="B707" s="167" t="s">
        <v>395</v>
      </c>
      <c r="C707" s="392" t="s">
        <v>396</v>
      </c>
      <c r="D707" s="392"/>
      <c r="E707" s="392"/>
      <c r="F707" s="115">
        <f>F708+F716+F721</f>
        <v>236800</v>
      </c>
      <c r="G707" s="115">
        <f>G708+G716+G721</f>
        <v>29560.5</v>
      </c>
      <c r="H707" s="125">
        <f>G707/F707*100</f>
        <v>12.483319256756758</v>
      </c>
    </row>
    <row r="708" spans="2:8" ht="33" customHeight="1" x14ac:dyDescent="0.25">
      <c r="B708" s="169" t="s">
        <v>397</v>
      </c>
      <c r="C708" s="381" t="s">
        <v>398</v>
      </c>
      <c r="D708" s="381"/>
      <c r="E708" s="381"/>
      <c r="F708" s="153">
        <f>F712+F714</f>
        <v>51800</v>
      </c>
      <c r="G708" s="170">
        <f>G712+G714</f>
        <v>25435.08</v>
      </c>
      <c r="H708" s="171">
        <f>G708/F708*100</f>
        <v>49.102471042471045</v>
      </c>
    </row>
    <row r="709" spans="2:8" ht="16.5" customHeight="1" x14ac:dyDescent="0.25">
      <c r="B709" s="213" t="s">
        <v>528</v>
      </c>
      <c r="C709" s="383" t="s">
        <v>153</v>
      </c>
      <c r="D709" s="384"/>
      <c r="E709" s="385"/>
      <c r="F709" s="223">
        <v>0</v>
      </c>
      <c r="G709" s="232">
        <v>0</v>
      </c>
      <c r="H709" s="233"/>
    </row>
    <row r="710" spans="2:8" x14ac:dyDescent="0.25">
      <c r="B710" s="213" t="s">
        <v>533</v>
      </c>
      <c r="C710" s="384" t="s">
        <v>534</v>
      </c>
      <c r="D710" s="384"/>
      <c r="E710" s="384"/>
      <c r="F710" s="211">
        <v>0</v>
      </c>
      <c r="G710" s="209">
        <v>0</v>
      </c>
      <c r="H710" s="220" t="e">
        <f>G710/F710*100</f>
        <v>#DIV/0!</v>
      </c>
    </row>
    <row r="711" spans="2:8" x14ac:dyDescent="0.25">
      <c r="B711" s="213"/>
      <c r="C711" s="401" t="s">
        <v>691</v>
      </c>
      <c r="D711" s="402"/>
      <c r="E711" s="403"/>
      <c r="F711" s="211">
        <v>51800</v>
      </c>
      <c r="G711" s="209">
        <v>25435.08</v>
      </c>
      <c r="H711" s="220"/>
    </row>
    <row r="712" spans="2:8" x14ac:dyDescent="0.25">
      <c r="B712" s="260" t="s">
        <v>587</v>
      </c>
      <c r="C712" s="387" t="s">
        <v>107</v>
      </c>
      <c r="D712" s="387"/>
      <c r="E712" s="387"/>
      <c r="F712" s="33">
        <v>2000</v>
      </c>
      <c r="G712" s="77">
        <f>SUM(G713)</f>
        <v>549.55999999999995</v>
      </c>
      <c r="H712" s="261">
        <f>G712/F712*100</f>
        <v>27.477999999999998</v>
      </c>
    </row>
    <row r="713" spans="2:8" ht="25.5" customHeight="1" x14ac:dyDescent="0.25">
      <c r="B713" s="172" t="s">
        <v>351</v>
      </c>
      <c r="C713" s="378" t="s">
        <v>399</v>
      </c>
      <c r="D713" s="378"/>
      <c r="E713" s="378"/>
      <c r="F713" s="17"/>
      <c r="G713" s="22">
        <v>549.55999999999995</v>
      </c>
      <c r="H713" s="69"/>
    </row>
    <row r="714" spans="2:8" ht="36.75" customHeight="1" x14ac:dyDescent="0.25">
      <c r="B714" s="260" t="s">
        <v>601</v>
      </c>
      <c r="C714" s="387" t="s">
        <v>250</v>
      </c>
      <c r="D714" s="387"/>
      <c r="E714" s="387"/>
      <c r="F714" s="33">
        <v>49800</v>
      </c>
      <c r="G714" s="77">
        <f>SUM(G715)</f>
        <v>24885.52</v>
      </c>
      <c r="H714" s="261">
        <f>G714/F714*100</f>
        <v>49.970923694779117</v>
      </c>
    </row>
    <row r="715" spans="2:8" ht="24.75" customHeight="1" x14ac:dyDescent="0.25">
      <c r="B715" s="172" t="s">
        <v>400</v>
      </c>
      <c r="C715" s="378" t="s">
        <v>255</v>
      </c>
      <c r="D715" s="378"/>
      <c r="E715" s="378"/>
      <c r="F715" s="17"/>
      <c r="G715" s="22">
        <v>24885.52</v>
      </c>
      <c r="H715" s="69"/>
    </row>
    <row r="716" spans="2:8" ht="35.25" customHeight="1" x14ac:dyDescent="0.25">
      <c r="B716" s="169" t="s">
        <v>401</v>
      </c>
      <c r="C716" s="381" t="s">
        <v>602</v>
      </c>
      <c r="D716" s="381"/>
      <c r="E716" s="381"/>
      <c r="F716" s="153">
        <f>F718</f>
        <v>120000</v>
      </c>
      <c r="G716" s="153">
        <f>G718</f>
        <v>0</v>
      </c>
      <c r="H716" s="171">
        <f>G716/F716*100</f>
        <v>0</v>
      </c>
    </row>
    <row r="717" spans="2:8" x14ac:dyDescent="0.25">
      <c r="B717" s="213" t="s">
        <v>533</v>
      </c>
      <c r="C717" s="384" t="s">
        <v>534</v>
      </c>
      <c r="D717" s="384"/>
      <c r="E717" s="384"/>
      <c r="F717" s="211">
        <v>120000</v>
      </c>
      <c r="G717" s="209">
        <v>0</v>
      </c>
      <c r="H717" s="220">
        <f>G717/F717*100</f>
        <v>0</v>
      </c>
    </row>
    <row r="718" spans="2:8" x14ac:dyDescent="0.25">
      <c r="B718" s="260" t="s">
        <v>581</v>
      </c>
      <c r="C718" s="387" t="s">
        <v>79</v>
      </c>
      <c r="D718" s="387"/>
      <c r="E718" s="387"/>
      <c r="F718" s="33">
        <v>120000</v>
      </c>
      <c r="G718" s="77">
        <f>SUM(G719:G720)</f>
        <v>0</v>
      </c>
      <c r="H718" s="261">
        <f>G718/F718*100</f>
        <v>0</v>
      </c>
    </row>
    <row r="719" spans="2:8" x14ac:dyDescent="0.25">
      <c r="B719" s="172" t="s">
        <v>340</v>
      </c>
      <c r="C719" s="378" t="s">
        <v>93</v>
      </c>
      <c r="D719" s="378"/>
      <c r="E719" s="378"/>
      <c r="F719" s="17"/>
      <c r="G719" s="22">
        <v>0</v>
      </c>
      <c r="H719" s="69"/>
    </row>
    <row r="720" spans="2:8" x14ac:dyDescent="0.25">
      <c r="B720" s="172" t="s">
        <v>343</v>
      </c>
      <c r="C720" s="378" t="s">
        <v>98</v>
      </c>
      <c r="D720" s="378"/>
      <c r="E720" s="378"/>
      <c r="F720" s="17"/>
      <c r="G720" s="22">
        <v>0</v>
      </c>
      <c r="H720" s="69"/>
    </row>
    <row r="721" spans="2:8" ht="34.5" x14ac:dyDescent="0.25">
      <c r="B721" s="169" t="s">
        <v>603</v>
      </c>
      <c r="C721" s="380" t="s">
        <v>604</v>
      </c>
      <c r="D721" s="381"/>
      <c r="E721" s="382"/>
      <c r="F721" s="153">
        <f>F725+F728</f>
        <v>65000</v>
      </c>
      <c r="G721" s="170">
        <f>G725+G728</f>
        <v>4125.42</v>
      </c>
      <c r="H721" s="171">
        <f>G721/F721*100</f>
        <v>6.3468</v>
      </c>
    </row>
    <row r="722" spans="2:8" x14ac:dyDescent="0.25">
      <c r="B722" s="213" t="s">
        <v>533</v>
      </c>
      <c r="C722" s="383" t="s">
        <v>534</v>
      </c>
      <c r="D722" s="384"/>
      <c r="E722" s="385"/>
      <c r="F722" s="211">
        <v>0</v>
      </c>
      <c r="G722" s="209">
        <v>4125.42</v>
      </c>
      <c r="H722" s="236" t="e">
        <f t="shared" ref="H722:H724" si="80">G722/F722*100</f>
        <v>#DIV/0!</v>
      </c>
    </row>
    <row r="723" spans="2:8" x14ac:dyDescent="0.25">
      <c r="B723" s="213" t="s">
        <v>529</v>
      </c>
      <c r="C723" s="383" t="s">
        <v>530</v>
      </c>
      <c r="D723" s="384"/>
      <c r="E723" s="385"/>
      <c r="F723" s="211">
        <v>65000</v>
      </c>
      <c r="G723" s="209">
        <v>0</v>
      </c>
      <c r="H723" s="236">
        <f t="shared" si="80"/>
        <v>0</v>
      </c>
    </row>
    <row r="724" spans="2:8" ht="23.25" customHeight="1" x14ac:dyDescent="0.25">
      <c r="B724" s="221" t="s">
        <v>538</v>
      </c>
      <c r="C724" s="383" t="s">
        <v>605</v>
      </c>
      <c r="D724" s="384"/>
      <c r="E724" s="385"/>
      <c r="F724" s="211">
        <v>0</v>
      </c>
      <c r="G724" s="209">
        <v>0</v>
      </c>
      <c r="H724" s="236" t="e">
        <f t="shared" si="80"/>
        <v>#DIV/0!</v>
      </c>
    </row>
    <row r="725" spans="2:8" x14ac:dyDescent="0.25">
      <c r="B725" s="260" t="s">
        <v>581</v>
      </c>
      <c r="C725" s="386" t="s">
        <v>79</v>
      </c>
      <c r="D725" s="387"/>
      <c r="E725" s="388"/>
      <c r="F725" s="33">
        <v>15000</v>
      </c>
      <c r="G725" s="77">
        <f>SUM(G726:G727)</f>
        <v>4125.42</v>
      </c>
      <c r="H725" s="261">
        <f>G725/F725*100</f>
        <v>27.502800000000001</v>
      </c>
    </row>
    <row r="726" spans="2:8" ht="24.75" customHeight="1" x14ac:dyDescent="0.25">
      <c r="B726" s="172" t="s">
        <v>370</v>
      </c>
      <c r="C726" s="378" t="s">
        <v>88</v>
      </c>
      <c r="D726" s="378"/>
      <c r="E726" s="378"/>
      <c r="F726" s="33"/>
      <c r="G726" s="22">
        <v>981.31</v>
      </c>
      <c r="H726" s="261"/>
    </row>
    <row r="727" spans="2:8" ht="21.75" customHeight="1" x14ac:dyDescent="0.25">
      <c r="B727" s="172" t="s">
        <v>340</v>
      </c>
      <c r="C727" s="377" t="s">
        <v>606</v>
      </c>
      <c r="D727" s="378"/>
      <c r="E727" s="379"/>
      <c r="F727" s="17"/>
      <c r="G727" s="22">
        <v>3144.11</v>
      </c>
      <c r="H727" s="69"/>
    </row>
    <row r="728" spans="2:8" ht="22.5" customHeight="1" x14ac:dyDescent="0.25">
      <c r="B728" s="260" t="s">
        <v>588</v>
      </c>
      <c r="C728" s="386" t="s">
        <v>133</v>
      </c>
      <c r="D728" s="387"/>
      <c r="E728" s="388"/>
      <c r="F728" s="33">
        <v>50000</v>
      </c>
      <c r="G728" s="77">
        <f>SUM(G729)</f>
        <v>0</v>
      </c>
      <c r="H728" s="261">
        <f>G728/F728*100</f>
        <v>0</v>
      </c>
    </row>
    <row r="729" spans="2:8" x14ac:dyDescent="0.25">
      <c r="B729" s="172" t="s">
        <v>373</v>
      </c>
      <c r="C729" s="377" t="s">
        <v>137</v>
      </c>
      <c r="D729" s="378"/>
      <c r="E729" s="379"/>
      <c r="F729" s="17"/>
      <c r="G729" s="22">
        <v>0</v>
      </c>
      <c r="H729" s="69"/>
    </row>
    <row r="730" spans="2:8" ht="22.5" customHeight="1" x14ac:dyDescent="0.25">
      <c r="B730" s="167" t="s">
        <v>402</v>
      </c>
      <c r="C730" s="392" t="s">
        <v>404</v>
      </c>
      <c r="D730" s="392"/>
      <c r="E730" s="392"/>
      <c r="F730" s="115">
        <f>F731</f>
        <v>1060000</v>
      </c>
      <c r="G730" s="168">
        <f>G731</f>
        <v>103608.33</v>
      </c>
      <c r="H730" s="125">
        <f>G730/F730*100</f>
        <v>9.7743707547169816</v>
      </c>
    </row>
    <row r="731" spans="2:8" ht="33.75" customHeight="1" x14ac:dyDescent="0.25">
      <c r="B731" s="169" t="s">
        <v>403</v>
      </c>
      <c r="C731" s="381" t="s">
        <v>404</v>
      </c>
      <c r="D731" s="381"/>
      <c r="E731" s="381"/>
      <c r="F731" s="153">
        <f>F736+F740+F743+F745</f>
        <v>1060000</v>
      </c>
      <c r="G731" s="153">
        <f>G736+G740+G743+G745</f>
        <v>103608.33</v>
      </c>
      <c r="H731" s="171">
        <f>G731/F731*100</f>
        <v>9.7743707547169816</v>
      </c>
    </row>
    <row r="732" spans="2:8" ht="15" customHeight="1" x14ac:dyDescent="0.25">
      <c r="B732" s="213" t="s">
        <v>528</v>
      </c>
      <c r="C732" s="383" t="s">
        <v>153</v>
      </c>
      <c r="D732" s="384"/>
      <c r="E732" s="385"/>
      <c r="F732" s="223">
        <v>0</v>
      </c>
      <c r="G732" s="232">
        <v>39502.080000000002</v>
      </c>
      <c r="H732" s="233"/>
    </row>
    <row r="733" spans="2:8" ht="18.75" customHeight="1" x14ac:dyDescent="0.25">
      <c r="B733" s="262" t="s">
        <v>533</v>
      </c>
      <c r="C733" s="396" t="s">
        <v>534</v>
      </c>
      <c r="D733" s="397"/>
      <c r="E733" s="398"/>
      <c r="F733" s="211">
        <v>110000</v>
      </c>
      <c r="G733" s="209">
        <f>G731-G732</f>
        <v>64106.25</v>
      </c>
      <c r="H733" s="236">
        <f t="shared" ref="H733:H736" si="81">G733/F733*100</f>
        <v>58.278409090909086</v>
      </c>
    </row>
    <row r="734" spans="2:8" ht="18.75" customHeight="1" x14ac:dyDescent="0.25">
      <c r="B734" s="262" t="s">
        <v>529</v>
      </c>
      <c r="C734" s="396" t="s">
        <v>530</v>
      </c>
      <c r="D734" s="397"/>
      <c r="E734" s="398"/>
      <c r="F734" s="211">
        <v>300000</v>
      </c>
      <c r="G734" s="209">
        <v>0</v>
      </c>
      <c r="H734" s="236"/>
    </row>
    <row r="735" spans="2:8" ht="14.25" customHeight="1" x14ac:dyDescent="0.25">
      <c r="B735" s="221" t="s">
        <v>531</v>
      </c>
      <c r="C735" s="383" t="s">
        <v>592</v>
      </c>
      <c r="D735" s="384"/>
      <c r="E735" s="385"/>
      <c r="F735" s="211">
        <v>650000</v>
      </c>
      <c r="G735" s="209">
        <v>0</v>
      </c>
      <c r="H735" s="236">
        <f t="shared" si="81"/>
        <v>0</v>
      </c>
    </row>
    <row r="736" spans="2:8" ht="22.5" customHeight="1" x14ac:dyDescent="0.25">
      <c r="B736" s="260" t="s">
        <v>581</v>
      </c>
      <c r="C736" s="386" t="s">
        <v>79</v>
      </c>
      <c r="D736" s="387"/>
      <c r="E736" s="388"/>
      <c r="F736" s="33">
        <v>0</v>
      </c>
      <c r="G736" s="33">
        <f>SUM(G737:G739)</f>
        <v>44106.25</v>
      </c>
      <c r="H736" s="263" t="e">
        <f t="shared" si="81"/>
        <v>#DIV/0!</v>
      </c>
    </row>
    <row r="737" spans="2:11" ht="22.5" customHeight="1" x14ac:dyDescent="0.25">
      <c r="B737" s="172" t="s">
        <v>340</v>
      </c>
      <c r="C737" s="377" t="s">
        <v>606</v>
      </c>
      <c r="D737" s="378"/>
      <c r="E737" s="379"/>
      <c r="F737" s="33"/>
      <c r="G737" s="22">
        <v>600</v>
      </c>
      <c r="H737" s="263"/>
    </row>
    <row r="738" spans="2:11" ht="18" customHeight="1" x14ac:dyDescent="0.25">
      <c r="B738" s="172" t="s">
        <v>343</v>
      </c>
      <c r="C738" s="377" t="s">
        <v>98</v>
      </c>
      <c r="D738" s="378"/>
      <c r="E738" s="379"/>
      <c r="F738" s="307"/>
      <c r="G738" s="313">
        <v>0</v>
      </c>
      <c r="H738" s="308"/>
    </row>
    <row r="739" spans="2:11" ht="18" customHeight="1" x14ac:dyDescent="0.25">
      <c r="B739" s="172" t="s">
        <v>345</v>
      </c>
      <c r="C739" s="377" t="s">
        <v>100</v>
      </c>
      <c r="D739" s="378"/>
      <c r="E739" s="379"/>
      <c r="F739" s="307"/>
      <c r="G739" s="313">
        <v>43506.25</v>
      </c>
      <c r="H739" s="308"/>
    </row>
    <row r="740" spans="2:11" ht="17.25" customHeight="1" x14ac:dyDescent="0.25">
      <c r="B740" s="260" t="s">
        <v>584</v>
      </c>
      <c r="C740" s="386" t="s">
        <v>522</v>
      </c>
      <c r="D740" s="387"/>
      <c r="E740" s="388"/>
      <c r="F740" s="33">
        <v>300000</v>
      </c>
      <c r="G740" s="77">
        <f>SUM(G741+G742)</f>
        <v>59502.080000000002</v>
      </c>
      <c r="H740" s="261">
        <f>G740/F740*100</f>
        <v>19.834026666666666</v>
      </c>
    </row>
    <row r="741" spans="2:11" ht="17.25" customHeight="1" x14ac:dyDescent="0.25">
      <c r="B741" s="172" t="s">
        <v>318</v>
      </c>
      <c r="C741" s="377" t="s">
        <v>123</v>
      </c>
      <c r="D741" s="378"/>
      <c r="E741" s="379"/>
      <c r="F741" s="17"/>
      <c r="G741" s="22">
        <v>39502.080000000002</v>
      </c>
      <c r="H741" s="69"/>
    </row>
    <row r="742" spans="2:11" ht="22.5" customHeight="1" x14ac:dyDescent="0.25">
      <c r="B742" s="172" t="s">
        <v>599</v>
      </c>
      <c r="C742" s="377" t="s">
        <v>607</v>
      </c>
      <c r="D742" s="378"/>
      <c r="E742" s="379"/>
      <c r="F742" s="17"/>
      <c r="G742" s="22">
        <v>20000</v>
      </c>
      <c r="H742" s="69"/>
    </row>
    <row r="743" spans="2:11" ht="22.5" customHeight="1" x14ac:dyDescent="0.25">
      <c r="B743" s="260" t="s">
        <v>593</v>
      </c>
      <c r="C743" s="386" t="s">
        <v>131</v>
      </c>
      <c r="D743" s="387"/>
      <c r="E743" s="388"/>
      <c r="F743" s="33">
        <v>0</v>
      </c>
      <c r="G743" s="77">
        <f>SUM(G744)</f>
        <v>0</v>
      </c>
      <c r="H743" s="263" t="e">
        <f>G743/F743*100</f>
        <v>#DIV/0!</v>
      </c>
    </row>
    <row r="744" spans="2:11" ht="15.75" customHeight="1" x14ac:dyDescent="0.25">
      <c r="B744" s="172" t="s">
        <v>385</v>
      </c>
      <c r="C744" s="378" t="s">
        <v>54</v>
      </c>
      <c r="D744" s="378"/>
      <c r="E744" s="378"/>
      <c r="F744" s="17"/>
      <c r="G744" s="22">
        <v>0</v>
      </c>
      <c r="H744" s="69"/>
    </row>
    <row r="745" spans="2:11" ht="23.25" customHeight="1" x14ac:dyDescent="0.25">
      <c r="B745" s="260" t="s">
        <v>588</v>
      </c>
      <c r="C745" s="386" t="s">
        <v>655</v>
      </c>
      <c r="D745" s="387"/>
      <c r="E745" s="388"/>
      <c r="F745" s="33">
        <v>760000</v>
      </c>
      <c r="G745" s="33">
        <f>SUM(G746)</f>
        <v>0</v>
      </c>
      <c r="H745" s="261"/>
    </row>
    <row r="746" spans="2:11" ht="21.75" customHeight="1" x14ac:dyDescent="0.25">
      <c r="B746" s="172" t="s">
        <v>393</v>
      </c>
      <c r="C746" s="377" t="s">
        <v>394</v>
      </c>
      <c r="D746" s="378"/>
      <c r="E746" s="379"/>
      <c r="F746" s="17"/>
      <c r="G746" s="22">
        <v>0</v>
      </c>
      <c r="H746" s="69"/>
    </row>
    <row r="747" spans="2:11" ht="24.75" customHeight="1" x14ac:dyDescent="0.25">
      <c r="B747" s="167" t="s">
        <v>651</v>
      </c>
      <c r="C747" s="426" t="s">
        <v>652</v>
      </c>
      <c r="D747" s="392"/>
      <c r="E747" s="427"/>
      <c r="F747" s="115">
        <f>F748</f>
        <v>100000</v>
      </c>
      <c r="G747" s="115">
        <f>G748</f>
        <v>0</v>
      </c>
      <c r="H747" s="125">
        <f>G747/F747*100</f>
        <v>0</v>
      </c>
    </row>
    <row r="748" spans="2:11" ht="36.75" customHeight="1" x14ac:dyDescent="0.25">
      <c r="B748" s="169" t="s">
        <v>653</v>
      </c>
      <c r="C748" s="380" t="s">
        <v>654</v>
      </c>
      <c r="D748" s="381"/>
      <c r="E748" s="382"/>
      <c r="F748" s="153">
        <f>F750</f>
        <v>100000</v>
      </c>
      <c r="G748" s="153">
        <f>G750</f>
        <v>0</v>
      </c>
      <c r="H748" s="171">
        <f>G748/F748*100</f>
        <v>0</v>
      </c>
    </row>
    <row r="749" spans="2:11" ht="18" customHeight="1" x14ac:dyDescent="0.25">
      <c r="B749" s="213" t="s">
        <v>533</v>
      </c>
      <c r="C749" s="383" t="s">
        <v>534</v>
      </c>
      <c r="D749" s="384"/>
      <c r="E749" s="385"/>
      <c r="F749" s="211">
        <v>100000</v>
      </c>
      <c r="G749" s="209">
        <v>0</v>
      </c>
      <c r="H749" s="236">
        <f t="shared" ref="H749" si="82">G749/F749*100</f>
        <v>0</v>
      </c>
    </row>
    <row r="750" spans="2:11" ht="26.25" customHeight="1" x14ac:dyDescent="0.25">
      <c r="B750" s="260" t="s">
        <v>588</v>
      </c>
      <c r="C750" s="386" t="s">
        <v>655</v>
      </c>
      <c r="D750" s="387"/>
      <c r="E750" s="388"/>
      <c r="F750" s="33">
        <v>100000</v>
      </c>
      <c r="G750" s="77">
        <f>SUM(G751)</f>
        <v>0</v>
      </c>
      <c r="H750" s="261">
        <f>G750/F750*100</f>
        <v>0</v>
      </c>
    </row>
    <row r="751" spans="2:11" ht="18" customHeight="1" x14ac:dyDescent="0.25">
      <c r="B751" s="172" t="s">
        <v>553</v>
      </c>
      <c r="C751" s="377" t="s">
        <v>136</v>
      </c>
      <c r="D751" s="378"/>
      <c r="E751" s="379"/>
      <c r="F751" s="17"/>
      <c r="G751" s="22">
        <v>0</v>
      </c>
      <c r="H751" s="69"/>
    </row>
    <row r="752" spans="2:11" ht="21.75" customHeight="1" x14ac:dyDescent="0.25">
      <c r="B752" s="165" t="s">
        <v>405</v>
      </c>
      <c r="C752" s="393" t="s">
        <v>279</v>
      </c>
      <c r="D752" s="393"/>
      <c r="E752" s="393"/>
      <c r="F752" s="42">
        <f>F758+F775+F780+F806</f>
        <v>1506500</v>
      </c>
      <c r="G752" s="42">
        <f>G758+G775+G780+G806</f>
        <v>25390.63</v>
      </c>
      <c r="H752" s="166">
        <f>G752/F752*100</f>
        <v>1.6854052439429141</v>
      </c>
      <c r="K752" s="107"/>
    </row>
    <row r="753" spans="2:13" ht="17.25" customHeight="1" x14ac:dyDescent="0.25">
      <c r="B753" s="214" t="s">
        <v>528</v>
      </c>
      <c r="C753" s="389" t="s">
        <v>153</v>
      </c>
      <c r="D753" s="390"/>
      <c r="E753" s="391"/>
      <c r="F753" s="217">
        <f>F760+F766+F777+F795+F771+F790+F800</f>
        <v>83300</v>
      </c>
      <c r="G753" s="217">
        <f>G760+G766+G777+G795+G771+G790+G800</f>
        <v>25390.63</v>
      </c>
      <c r="H753" s="218">
        <f>G753/F753*100</f>
        <v>30.480948379351741</v>
      </c>
      <c r="K753" s="107"/>
    </row>
    <row r="754" spans="2:13" ht="15.75" customHeight="1" x14ac:dyDescent="0.25">
      <c r="B754" s="214" t="s">
        <v>533</v>
      </c>
      <c r="C754" s="389" t="s">
        <v>155</v>
      </c>
      <c r="D754" s="390"/>
      <c r="E754" s="391"/>
      <c r="F754" s="217">
        <f>F761+F782+F808</f>
        <v>200500</v>
      </c>
      <c r="G754" s="217">
        <f>G761+G782+G808</f>
        <v>0</v>
      </c>
      <c r="H754" s="218">
        <f t="shared" ref="H754:H763" si="83">G754/F754*100</f>
        <v>0</v>
      </c>
    </row>
    <row r="755" spans="2:13" ht="11.25" customHeight="1" x14ac:dyDescent="0.25">
      <c r="B755" s="214" t="s">
        <v>529</v>
      </c>
      <c r="C755" s="389" t="s">
        <v>530</v>
      </c>
      <c r="D755" s="390"/>
      <c r="E755" s="391"/>
      <c r="F755" s="217">
        <f>F762+F767+F791+F809+F772</f>
        <v>110000</v>
      </c>
      <c r="G755" s="217">
        <f>G762+G767+G791+G809+G772</f>
        <v>0</v>
      </c>
      <c r="H755" s="218">
        <f t="shared" si="83"/>
        <v>0</v>
      </c>
    </row>
    <row r="756" spans="2:13" ht="11.25" customHeight="1" x14ac:dyDescent="0.25">
      <c r="B756" s="214" t="s">
        <v>531</v>
      </c>
      <c r="C756" s="389" t="s">
        <v>592</v>
      </c>
      <c r="D756" s="390"/>
      <c r="E756" s="391"/>
      <c r="F756" s="217">
        <f>F783+F801</f>
        <v>1112700</v>
      </c>
      <c r="G756" s="217">
        <f>G783+G801</f>
        <v>0</v>
      </c>
      <c r="H756" s="218"/>
    </row>
    <row r="757" spans="2:13" ht="24.75" customHeight="1" x14ac:dyDescent="0.25">
      <c r="B757" s="214" t="s">
        <v>538</v>
      </c>
      <c r="C757" s="389" t="s">
        <v>539</v>
      </c>
      <c r="D757" s="390"/>
      <c r="E757" s="391"/>
      <c r="F757" s="217">
        <f>F784</f>
        <v>0</v>
      </c>
      <c r="G757" s="217">
        <f>G784</f>
        <v>0</v>
      </c>
      <c r="H757" s="218" t="e">
        <f t="shared" si="83"/>
        <v>#DIV/0!</v>
      </c>
      <c r="M757" s="107"/>
    </row>
    <row r="758" spans="2:13" ht="24.75" customHeight="1" x14ac:dyDescent="0.25">
      <c r="B758" s="167" t="s">
        <v>406</v>
      </c>
      <c r="C758" s="392" t="s">
        <v>407</v>
      </c>
      <c r="D758" s="392"/>
      <c r="E758" s="392"/>
      <c r="F758" s="115">
        <f>F759+F765+F770</f>
        <v>110000</v>
      </c>
      <c r="G758" s="168">
        <f>G759+G765+G770</f>
        <v>1640.63</v>
      </c>
      <c r="H758" s="125">
        <f t="shared" si="83"/>
        <v>1.4914818181818184</v>
      </c>
    </row>
    <row r="759" spans="2:13" ht="36.75" customHeight="1" x14ac:dyDescent="0.25">
      <c r="B759" s="169" t="s">
        <v>408</v>
      </c>
      <c r="C759" s="380" t="s">
        <v>409</v>
      </c>
      <c r="D759" s="381"/>
      <c r="E759" s="382"/>
      <c r="F759" s="153">
        <f>F763</f>
        <v>50000</v>
      </c>
      <c r="G759" s="170">
        <f>G763</f>
        <v>1640.63</v>
      </c>
      <c r="H759" s="171">
        <f t="shared" si="83"/>
        <v>3.2812600000000005</v>
      </c>
    </row>
    <row r="760" spans="2:13" ht="16.5" customHeight="1" x14ac:dyDescent="0.25">
      <c r="B760" s="213" t="s">
        <v>528</v>
      </c>
      <c r="C760" s="383" t="s">
        <v>153</v>
      </c>
      <c r="D760" s="384"/>
      <c r="E760" s="385"/>
      <c r="F760" s="211">
        <v>20000</v>
      </c>
      <c r="G760" s="209">
        <v>1640.63</v>
      </c>
      <c r="H760" s="220">
        <f t="shared" si="83"/>
        <v>8.2031500000000008</v>
      </c>
    </row>
    <row r="761" spans="2:13" ht="15.75" customHeight="1" x14ac:dyDescent="0.25">
      <c r="B761" s="213" t="s">
        <v>533</v>
      </c>
      <c r="C761" s="383" t="s">
        <v>534</v>
      </c>
      <c r="D761" s="384"/>
      <c r="E761" s="385"/>
      <c r="F761" s="211">
        <v>0</v>
      </c>
      <c r="G761" s="209">
        <v>0</v>
      </c>
      <c r="H761" s="220" t="e">
        <f t="shared" si="83"/>
        <v>#DIV/0!</v>
      </c>
    </row>
    <row r="762" spans="2:13" ht="14.25" customHeight="1" x14ac:dyDescent="0.25">
      <c r="B762" s="213" t="s">
        <v>529</v>
      </c>
      <c r="C762" s="383" t="s">
        <v>530</v>
      </c>
      <c r="D762" s="384"/>
      <c r="E762" s="385"/>
      <c r="F762" s="211">
        <v>30000</v>
      </c>
      <c r="G762" s="209">
        <v>0</v>
      </c>
      <c r="H762" s="220">
        <f t="shared" si="83"/>
        <v>0</v>
      </c>
    </row>
    <row r="763" spans="2:13" ht="24.75" customHeight="1" x14ac:dyDescent="0.25">
      <c r="B763" s="260" t="s">
        <v>588</v>
      </c>
      <c r="C763" s="386" t="s">
        <v>133</v>
      </c>
      <c r="D763" s="387"/>
      <c r="E763" s="388"/>
      <c r="F763" s="33">
        <v>50000</v>
      </c>
      <c r="G763" s="77">
        <f>SUM(G764)</f>
        <v>1640.63</v>
      </c>
      <c r="H763" s="261">
        <f t="shared" si="83"/>
        <v>3.2812600000000005</v>
      </c>
    </row>
    <row r="764" spans="2:13" ht="14.25" customHeight="1" x14ac:dyDescent="0.25">
      <c r="B764" s="172" t="s">
        <v>410</v>
      </c>
      <c r="C764" s="377" t="s">
        <v>145</v>
      </c>
      <c r="D764" s="378"/>
      <c r="E764" s="379"/>
      <c r="F764" s="17"/>
      <c r="G764" s="22">
        <v>1640.63</v>
      </c>
      <c r="H764" s="69"/>
    </row>
    <row r="765" spans="2:13" ht="38.25" customHeight="1" x14ac:dyDescent="0.25">
      <c r="B765" s="169" t="s">
        <v>608</v>
      </c>
      <c r="C765" s="380" t="s">
        <v>609</v>
      </c>
      <c r="D765" s="381"/>
      <c r="E765" s="382"/>
      <c r="F765" s="153">
        <f>F768</f>
        <v>30000</v>
      </c>
      <c r="G765" s="170">
        <f>G768</f>
        <v>0</v>
      </c>
      <c r="H765" s="171">
        <f>G765/F765*100</f>
        <v>0</v>
      </c>
    </row>
    <row r="766" spans="2:13" ht="15.75" customHeight="1" x14ac:dyDescent="0.25">
      <c r="B766" s="213" t="s">
        <v>528</v>
      </c>
      <c r="C766" s="383" t="s">
        <v>153</v>
      </c>
      <c r="D766" s="384"/>
      <c r="E766" s="385"/>
      <c r="F766" s="211">
        <v>10000</v>
      </c>
      <c r="G766" s="209">
        <v>0</v>
      </c>
      <c r="H766" s="220">
        <f>G766/F766*100</f>
        <v>0</v>
      </c>
    </row>
    <row r="767" spans="2:13" ht="15.75" customHeight="1" x14ac:dyDescent="0.25">
      <c r="B767" s="213" t="s">
        <v>529</v>
      </c>
      <c r="C767" s="383" t="s">
        <v>530</v>
      </c>
      <c r="D767" s="384"/>
      <c r="E767" s="385"/>
      <c r="F767" s="211">
        <v>20000</v>
      </c>
      <c r="G767" s="209">
        <v>0</v>
      </c>
      <c r="H767" s="220"/>
    </row>
    <row r="768" spans="2:13" ht="27" customHeight="1" x14ac:dyDescent="0.25">
      <c r="B768" s="260" t="s">
        <v>588</v>
      </c>
      <c r="C768" s="386" t="s">
        <v>133</v>
      </c>
      <c r="D768" s="387"/>
      <c r="E768" s="388"/>
      <c r="F768" s="33">
        <v>30000</v>
      </c>
      <c r="G768" s="77">
        <f>SUM(G769)</f>
        <v>0</v>
      </c>
      <c r="H768" s="261">
        <f>G768/F768*100</f>
        <v>0</v>
      </c>
    </row>
    <row r="769" spans="2:8" ht="16.5" customHeight="1" x14ac:dyDescent="0.25">
      <c r="B769" s="172" t="s">
        <v>410</v>
      </c>
      <c r="C769" s="377" t="s">
        <v>145</v>
      </c>
      <c r="D769" s="378"/>
      <c r="E769" s="379"/>
      <c r="F769" s="17"/>
      <c r="G769" s="22">
        <v>0</v>
      </c>
      <c r="H769" s="69"/>
    </row>
    <row r="770" spans="2:8" ht="26.25" customHeight="1" x14ac:dyDescent="0.25">
      <c r="B770" s="169" t="s">
        <v>692</v>
      </c>
      <c r="C770" s="380" t="s">
        <v>693</v>
      </c>
      <c r="D770" s="381"/>
      <c r="E770" s="382"/>
      <c r="F770" s="153">
        <f>F773</f>
        <v>30000</v>
      </c>
      <c r="G770" s="170">
        <f>G773</f>
        <v>0</v>
      </c>
      <c r="H770" s="171">
        <f>G770/F770*100</f>
        <v>0</v>
      </c>
    </row>
    <row r="771" spans="2:8" ht="16.5" customHeight="1" x14ac:dyDescent="0.25">
      <c r="B771" s="213" t="s">
        <v>528</v>
      </c>
      <c r="C771" s="383" t="s">
        <v>153</v>
      </c>
      <c r="D771" s="384"/>
      <c r="E771" s="385"/>
      <c r="F771" s="211">
        <v>20000</v>
      </c>
      <c r="G771" s="209">
        <v>0</v>
      </c>
      <c r="H771" s="220">
        <f t="shared" ref="H771:H772" si="84">G771/F771*100</f>
        <v>0</v>
      </c>
    </row>
    <row r="772" spans="2:8" ht="16.5" customHeight="1" x14ac:dyDescent="0.25">
      <c r="B772" s="213" t="s">
        <v>529</v>
      </c>
      <c r="C772" s="383" t="s">
        <v>530</v>
      </c>
      <c r="D772" s="384"/>
      <c r="E772" s="385"/>
      <c r="F772" s="211">
        <v>10000</v>
      </c>
      <c r="G772" s="209">
        <v>0</v>
      </c>
      <c r="H772" s="220">
        <f t="shared" si="84"/>
        <v>0</v>
      </c>
    </row>
    <row r="773" spans="2:8" ht="16.5" customHeight="1" x14ac:dyDescent="0.25">
      <c r="B773" s="260" t="s">
        <v>581</v>
      </c>
      <c r="C773" s="387" t="s">
        <v>79</v>
      </c>
      <c r="D773" s="387"/>
      <c r="E773" s="387"/>
      <c r="F773" s="33">
        <v>30000</v>
      </c>
      <c r="G773" s="77">
        <f>SUM(G774)</f>
        <v>0</v>
      </c>
      <c r="H773" s="261"/>
    </row>
    <row r="774" spans="2:8" ht="16.5" customHeight="1" x14ac:dyDescent="0.25">
      <c r="B774" s="172" t="s">
        <v>343</v>
      </c>
      <c r="C774" s="378" t="s">
        <v>98</v>
      </c>
      <c r="D774" s="378"/>
      <c r="E774" s="378"/>
      <c r="F774" s="17"/>
      <c r="G774" s="22">
        <v>0</v>
      </c>
      <c r="H774" s="69"/>
    </row>
    <row r="775" spans="2:8" ht="25.5" customHeight="1" x14ac:dyDescent="0.25">
      <c r="B775" s="167" t="s">
        <v>411</v>
      </c>
      <c r="C775" s="392" t="s">
        <v>412</v>
      </c>
      <c r="D775" s="392"/>
      <c r="E775" s="392"/>
      <c r="F775" s="115">
        <f>F776</f>
        <v>20000</v>
      </c>
      <c r="G775" s="168">
        <f>G776</f>
        <v>0</v>
      </c>
      <c r="H775" s="125">
        <f>G775/F775*100</f>
        <v>0</v>
      </c>
    </row>
    <row r="776" spans="2:8" ht="27" customHeight="1" x14ac:dyDescent="0.25">
      <c r="B776" s="169" t="s">
        <v>413</v>
      </c>
      <c r="C776" s="381" t="s">
        <v>414</v>
      </c>
      <c r="D776" s="381"/>
      <c r="E776" s="381"/>
      <c r="F776" s="153">
        <f>F778</f>
        <v>20000</v>
      </c>
      <c r="G776" s="170">
        <f>G778</f>
        <v>0</v>
      </c>
      <c r="H776" s="171">
        <f>G776/F776*100</f>
        <v>0</v>
      </c>
    </row>
    <row r="777" spans="2:8" x14ac:dyDescent="0.25">
      <c r="B777" s="213" t="s">
        <v>528</v>
      </c>
      <c r="C777" s="383" t="s">
        <v>153</v>
      </c>
      <c r="D777" s="384"/>
      <c r="E777" s="385"/>
      <c r="F777" s="211">
        <v>20000</v>
      </c>
      <c r="G777" s="209">
        <v>0</v>
      </c>
      <c r="H777" s="220">
        <f>G777/F777*100</f>
        <v>0</v>
      </c>
    </row>
    <row r="778" spans="2:8" x14ac:dyDescent="0.25">
      <c r="B778" s="260" t="s">
        <v>581</v>
      </c>
      <c r="C778" s="387" t="s">
        <v>79</v>
      </c>
      <c r="D778" s="387"/>
      <c r="E778" s="387"/>
      <c r="F778" s="33">
        <v>20000</v>
      </c>
      <c r="G778" s="77">
        <f>SUM(G779)</f>
        <v>0</v>
      </c>
      <c r="H778" s="261">
        <f>G778/F778*100</f>
        <v>0</v>
      </c>
    </row>
    <row r="779" spans="2:8" ht="15.75" customHeight="1" x14ac:dyDescent="0.25">
      <c r="B779" s="172" t="s">
        <v>343</v>
      </c>
      <c r="C779" s="378" t="s">
        <v>98</v>
      </c>
      <c r="D779" s="378"/>
      <c r="E779" s="378"/>
      <c r="F779" s="17"/>
      <c r="G779" s="22">
        <v>0</v>
      </c>
      <c r="H779" s="69"/>
    </row>
    <row r="780" spans="2:8" ht="21" customHeight="1" x14ac:dyDescent="0.25">
      <c r="B780" s="167" t="s">
        <v>610</v>
      </c>
      <c r="C780" s="392" t="s">
        <v>192</v>
      </c>
      <c r="D780" s="392"/>
      <c r="E780" s="392"/>
      <c r="F780" s="115">
        <f>F781+F789+F794+F799</f>
        <v>1346500</v>
      </c>
      <c r="G780" s="115">
        <f>G781+G789+G794+G799</f>
        <v>23750</v>
      </c>
      <c r="H780" s="125">
        <f>G780/F780*100</f>
        <v>1.7638321574452283</v>
      </c>
    </row>
    <row r="781" spans="2:8" ht="21" customHeight="1" x14ac:dyDescent="0.25">
      <c r="B781" s="169" t="s">
        <v>611</v>
      </c>
      <c r="C781" s="380" t="s">
        <v>612</v>
      </c>
      <c r="D781" s="381"/>
      <c r="E781" s="382"/>
      <c r="F781" s="153">
        <f>F785+F787</f>
        <v>1280000</v>
      </c>
      <c r="G781" s="153">
        <f>G785+G787</f>
        <v>0</v>
      </c>
      <c r="H781" s="171">
        <f>G781/F781*100</f>
        <v>0</v>
      </c>
    </row>
    <row r="782" spans="2:8" ht="15" customHeight="1" x14ac:dyDescent="0.25">
      <c r="B782" s="213" t="s">
        <v>533</v>
      </c>
      <c r="C782" s="383" t="s">
        <v>534</v>
      </c>
      <c r="D782" s="384"/>
      <c r="E782" s="385"/>
      <c r="F782" s="211">
        <v>200500</v>
      </c>
      <c r="G782" s="209">
        <v>0</v>
      </c>
      <c r="H782" s="220">
        <f>G782/F782*100</f>
        <v>0</v>
      </c>
    </row>
    <row r="783" spans="2:8" ht="15" customHeight="1" x14ac:dyDescent="0.25">
      <c r="B783" s="221" t="s">
        <v>531</v>
      </c>
      <c r="C783" s="383" t="s">
        <v>592</v>
      </c>
      <c r="D783" s="384"/>
      <c r="E783" s="385"/>
      <c r="F783" s="211">
        <v>1079500</v>
      </c>
      <c r="G783" s="209">
        <v>0</v>
      </c>
      <c r="H783" s="220"/>
    </row>
    <row r="784" spans="2:8" ht="25.5" customHeight="1" x14ac:dyDescent="0.25">
      <c r="B784" s="213" t="s">
        <v>538</v>
      </c>
      <c r="C784" s="383" t="s">
        <v>539</v>
      </c>
      <c r="D784" s="384"/>
      <c r="E784" s="385"/>
      <c r="F784" s="211">
        <v>0</v>
      </c>
      <c r="G784" s="209">
        <v>0</v>
      </c>
      <c r="H784" s="220" t="e">
        <f>G784/F784*100</f>
        <v>#DIV/0!</v>
      </c>
    </row>
    <row r="785" spans="2:8" ht="21" customHeight="1" x14ac:dyDescent="0.25">
      <c r="B785" s="260" t="s">
        <v>581</v>
      </c>
      <c r="C785" s="386" t="s">
        <v>79</v>
      </c>
      <c r="D785" s="387"/>
      <c r="E785" s="388"/>
      <c r="F785" s="33">
        <v>10000</v>
      </c>
      <c r="G785" s="77">
        <f>SUM(G786)</f>
        <v>0</v>
      </c>
      <c r="H785" s="261">
        <f>G785/F785*100</f>
        <v>0</v>
      </c>
    </row>
    <row r="786" spans="2:8" ht="16.5" customHeight="1" x14ac:dyDescent="0.25">
      <c r="B786" s="172" t="s">
        <v>343</v>
      </c>
      <c r="C786" s="377" t="s">
        <v>98</v>
      </c>
      <c r="D786" s="378"/>
      <c r="E786" s="379"/>
      <c r="F786" s="17"/>
      <c r="G786" s="22">
        <v>0</v>
      </c>
      <c r="H786" s="69"/>
    </row>
    <row r="787" spans="2:8" ht="15.75" customHeight="1" x14ac:dyDescent="0.25">
      <c r="B787" s="260" t="s">
        <v>589</v>
      </c>
      <c r="C787" s="386" t="s">
        <v>147</v>
      </c>
      <c r="D787" s="387"/>
      <c r="E787" s="388"/>
      <c r="F787" s="33">
        <v>1270000</v>
      </c>
      <c r="G787" s="77">
        <f>SUM(G788)</f>
        <v>0</v>
      </c>
      <c r="H787" s="261">
        <f>G787/F787*100</f>
        <v>0</v>
      </c>
    </row>
    <row r="788" spans="2:8" ht="26.25" customHeight="1" x14ac:dyDescent="0.25">
      <c r="B788" s="172" t="s">
        <v>420</v>
      </c>
      <c r="C788" s="377" t="s">
        <v>147</v>
      </c>
      <c r="D788" s="378"/>
      <c r="E788" s="379"/>
      <c r="F788" s="17"/>
      <c r="G788" s="22">
        <v>0</v>
      </c>
      <c r="H788" s="69"/>
    </row>
    <row r="789" spans="2:8" ht="26.25" customHeight="1" x14ac:dyDescent="0.25">
      <c r="B789" s="169" t="s">
        <v>613</v>
      </c>
      <c r="C789" s="380" t="s">
        <v>614</v>
      </c>
      <c r="D789" s="381"/>
      <c r="E789" s="382"/>
      <c r="F789" s="153">
        <f>F792</f>
        <v>20000</v>
      </c>
      <c r="G789" s="170">
        <f>G792</f>
        <v>23750</v>
      </c>
      <c r="H789" s="171">
        <f>G789/F789*100</f>
        <v>118.75</v>
      </c>
    </row>
    <row r="790" spans="2:8" ht="19.5" customHeight="1" x14ac:dyDescent="0.25">
      <c r="B790" s="213" t="s">
        <v>528</v>
      </c>
      <c r="C790" s="383" t="s">
        <v>153</v>
      </c>
      <c r="D790" s="384"/>
      <c r="E790" s="385"/>
      <c r="F790" s="223">
        <v>0</v>
      </c>
      <c r="G790" s="232">
        <v>23750</v>
      </c>
      <c r="H790" s="233"/>
    </row>
    <row r="791" spans="2:8" ht="16.5" customHeight="1" x14ac:dyDescent="0.25">
      <c r="B791" s="213" t="s">
        <v>529</v>
      </c>
      <c r="C791" s="383" t="s">
        <v>530</v>
      </c>
      <c r="D791" s="384"/>
      <c r="E791" s="385"/>
      <c r="F791" s="211">
        <v>20000</v>
      </c>
      <c r="G791" s="209">
        <v>0</v>
      </c>
      <c r="H791" s="220">
        <f>G791/F791*100</f>
        <v>0</v>
      </c>
    </row>
    <row r="792" spans="2:8" ht="15.75" customHeight="1" x14ac:dyDescent="0.25">
      <c r="B792" s="260" t="s">
        <v>581</v>
      </c>
      <c r="C792" s="386" t="s">
        <v>79</v>
      </c>
      <c r="D792" s="387"/>
      <c r="E792" s="388"/>
      <c r="F792" s="33">
        <v>20000</v>
      </c>
      <c r="G792" s="77">
        <f>SUM(G793)</f>
        <v>23750</v>
      </c>
      <c r="H792" s="261">
        <f>G792/F792*100</f>
        <v>118.75</v>
      </c>
    </row>
    <row r="793" spans="2:8" ht="15" customHeight="1" x14ac:dyDescent="0.25">
      <c r="B793" s="172" t="s">
        <v>343</v>
      </c>
      <c r="C793" s="377" t="s">
        <v>98</v>
      </c>
      <c r="D793" s="378"/>
      <c r="E793" s="379"/>
      <c r="F793" s="17"/>
      <c r="G793" s="22">
        <v>23750</v>
      </c>
      <c r="H793" s="69"/>
    </row>
    <row r="794" spans="2:8" ht="21" customHeight="1" x14ac:dyDescent="0.25">
      <c r="B794" s="169" t="s">
        <v>615</v>
      </c>
      <c r="C794" s="381" t="s">
        <v>192</v>
      </c>
      <c r="D794" s="381"/>
      <c r="E794" s="381"/>
      <c r="F794" s="153">
        <f>F796</f>
        <v>5000</v>
      </c>
      <c r="G794" s="170">
        <f>G796</f>
        <v>0</v>
      </c>
      <c r="H794" s="171">
        <f>G794/F794*100</f>
        <v>0</v>
      </c>
    </row>
    <row r="795" spans="2:8" ht="15" customHeight="1" x14ac:dyDescent="0.25">
      <c r="B795" s="213" t="s">
        <v>528</v>
      </c>
      <c r="C795" s="383" t="s">
        <v>153</v>
      </c>
      <c r="D795" s="384"/>
      <c r="E795" s="385"/>
      <c r="F795" s="211">
        <v>5000</v>
      </c>
      <c r="G795" s="209">
        <v>0</v>
      </c>
      <c r="H795" s="220">
        <f>G795/F795*100</f>
        <v>0</v>
      </c>
    </row>
    <row r="796" spans="2:8" ht="18" customHeight="1" x14ac:dyDescent="0.25">
      <c r="B796" s="260" t="s">
        <v>581</v>
      </c>
      <c r="C796" s="387" t="s">
        <v>79</v>
      </c>
      <c r="D796" s="387"/>
      <c r="E796" s="387"/>
      <c r="F796" s="33">
        <v>5000</v>
      </c>
      <c r="G796" s="77">
        <f>SUM(G797:G798)</f>
        <v>0</v>
      </c>
      <c r="H796" s="261">
        <f>G796/F796*100</f>
        <v>0</v>
      </c>
    </row>
    <row r="797" spans="2:8" ht="15.75" customHeight="1" x14ac:dyDescent="0.25">
      <c r="B797" s="172" t="s">
        <v>341</v>
      </c>
      <c r="C797" s="377" t="s">
        <v>94</v>
      </c>
      <c r="D797" s="378"/>
      <c r="E797" s="379"/>
      <c r="F797" s="17"/>
      <c r="G797" s="22">
        <v>0</v>
      </c>
      <c r="H797" s="69"/>
    </row>
    <row r="798" spans="2:8" ht="14.25" customHeight="1" x14ac:dyDescent="0.25">
      <c r="B798" s="172" t="s">
        <v>345</v>
      </c>
      <c r="C798" s="378" t="s">
        <v>573</v>
      </c>
      <c r="D798" s="378"/>
      <c r="E798" s="378"/>
      <c r="F798" s="17"/>
      <c r="G798" s="22">
        <v>0</v>
      </c>
      <c r="H798" s="69"/>
    </row>
    <row r="799" spans="2:8" ht="26.25" customHeight="1" x14ac:dyDescent="0.25">
      <c r="B799" s="169" t="s">
        <v>694</v>
      </c>
      <c r="C799" s="381" t="s">
        <v>695</v>
      </c>
      <c r="D799" s="381"/>
      <c r="E799" s="381"/>
      <c r="F799" s="153">
        <f>F802+F804</f>
        <v>41500</v>
      </c>
      <c r="G799" s="153">
        <f>G802+G804</f>
        <v>0</v>
      </c>
      <c r="H799" s="171">
        <f>G799/F799*100</f>
        <v>0</v>
      </c>
    </row>
    <row r="800" spans="2:8" ht="16.5" customHeight="1" x14ac:dyDescent="0.25">
      <c r="B800" s="213" t="s">
        <v>528</v>
      </c>
      <c r="C800" s="383" t="s">
        <v>153</v>
      </c>
      <c r="D800" s="384"/>
      <c r="E800" s="385"/>
      <c r="F800" s="211">
        <v>8300</v>
      </c>
      <c r="G800" s="209">
        <v>0</v>
      </c>
      <c r="H800" s="220">
        <f>G800/F800*100</f>
        <v>0</v>
      </c>
    </row>
    <row r="801" spans="2:11" ht="16.5" customHeight="1" x14ac:dyDescent="0.25">
      <c r="B801" s="221" t="s">
        <v>531</v>
      </c>
      <c r="C801" s="383" t="s">
        <v>592</v>
      </c>
      <c r="D801" s="384"/>
      <c r="E801" s="385"/>
      <c r="F801" s="211">
        <v>33200</v>
      </c>
      <c r="G801" s="209">
        <v>0</v>
      </c>
      <c r="H801" s="220">
        <f>G801/F801*100</f>
        <v>0</v>
      </c>
    </row>
    <row r="802" spans="2:11" ht="16.5" customHeight="1" x14ac:dyDescent="0.25">
      <c r="B802" s="260" t="s">
        <v>581</v>
      </c>
      <c r="C802" s="387" t="s">
        <v>79</v>
      </c>
      <c r="D802" s="387"/>
      <c r="E802" s="387"/>
      <c r="F802" s="33">
        <v>38500</v>
      </c>
      <c r="G802" s="77">
        <f>SUM(G803)</f>
        <v>0</v>
      </c>
      <c r="H802" s="261">
        <f>G802/F802*100</f>
        <v>0</v>
      </c>
    </row>
    <row r="803" spans="2:11" ht="16.5" customHeight="1" x14ac:dyDescent="0.25">
      <c r="B803" s="172" t="s">
        <v>343</v>
      </c>
      <c r="C803" s="377" t="s">
        <v>98</v>
      </c>
      <c r="D803" s="378"/>
      <c r="E803" s="379"/>
      <c r="F803" s="17"/>
      <c r="G803" s="22">
        <v>0</v>
      </c>
      <c r="H803" s="69"/>
    </row>
    <row r="804" spans="2:11" ht="24.75" customHeight="1" x14ac:dyDescent="0.25">
      <c r="B804" s="260" t="s">
        <v>588</v>
      </c>
      <c r="C804" s="386" t="s">
        <v>133</v>
      </c>
      <c r="D804" s="387"/>
      <c r="E804" s="388"/>
      <c r="F804" s="33">
        <v>3000</v>
      </c>
      <c r="G804" s="77">
        <f>SUM(G805)</f>
        <v>0</v>
      </c>
      <c r="H804" s="261"/>
    </row>
    <row r="805" spans="2:11" ht="16.5" customHeight="1" x14ac:dyDescent="0.25">
      <c r="B805" s="172" t="s">
        <v>567</v>
      </c>
      <c r="C805" s="377" t="s">
        <v>139</v>
      </c>
      <c r="D805" s="378"/>
      <c r="E805" s="379"/>
      <c r="F805" s="17"/>
      <c r="G805" s="22">
        <v>0</v>
      </c>
      <c r="H805" s="69"/>
    </row>
    <row r="806" spans="2:11" ht="24.75" customHeight="1" x14ac:dyDescent="0.25">
      <c r="B806" s="167" t="s">
        <v>415</v>
      </c>
      <c r="C806" s="426" t="s">
        <v>618</v>
      </c>
      <c r="D806" s="392"/>
      <c r="E806" s="427"/>
      <c r="F806" s="115">
        <f>F807</f>
        <v>30000</v>
      </c>
      <c r="G806" s="168">
        <f>G807</f>
        <v>0</v>
      </c>
      <c r="H806" s="125">
        <f t="shared" ref="H806:H809" si="85">G806/F806*100</f>
        <v>0</v>
      </c>
    </row>
    <row r="807" spans="2:11" ht="23.25" customHeight="1" x14ac:dyDescent="0.25">
      <c r="B807" s="169" t="s">
        <v>617</v>
      </c>
      <c r="C807" s="380" t="s">
        <v>616</v>
      </c>
      <c r="D807" s="381"/>
      <c r="E807" s="382"/>
      <c r="F807" s="153">
        <f>F810</f>
        <v>30000</v>
      </c>
      <c r="G807" s="170">
        <f>G810</f>
        <v>0</v>
      </c>
      <c r="H807" s="171">
        <f t="shared" si="85"/>
        <v>0</v>
      </c>
    </row>
    <row r="808" spans="2:11" ht="18.75" customHeight="1" x14ac:dyDescent="0.25">
      <c r="B808" s="213" t="s">
        <v>533</v>
      </c>
      <c r="C808" s="383" t="s">
        <v>534</v>
      </c>
      <c r="D808" s="384"/>
      <c r="E808" s="385"/>
      <c r="F808" s="223">
        <v>0</v>
      </c>
      <c r="G808" s="232">
        <v>0</v>
      </c>
      <c r="H808" s="220" t="e">
        <f t="shared" si="85"/>
        <v>#DIV/0!</v>
      </c>
    </row>
    <row r="809" spans="2:11" ht="15" customHeight="1" x14ac:dyDescent="0.25">
      <c r="B809" s="213" t="s">
        <v>529</v>
      </c>
      <c r="C809" s="383" t="s">
        <v>530</v>
      </c>
      <c r="D809" s="384"/>
      <c r="E809" s="385"/>
      <c r="F809" s="223">
        <v>30000</v>
      </c>
      <c r="G809" s="232">
        <v>0</v>
      </c>
      <c r="H809" s="220">
        <f t="shared" si="85"/>
        <v>0</v>
      </c>
    </row>
    <row r="810" spans="2:11" ht="15.75" customHeight="1" x14ac:dyDescent="0.25">
      <c r="B810" s="260" t="s">
        <v>581</v>
      </c>
      <c r="C810" s="386" t="s">
        <v>79</v>
      </c>
      <c r="D810" s="387"/>
      <c r="E810" s="388"/>
      <c r="F810" s="33">
        <v>30000</v>
      </c>
      <c r="G810" s="77">
        <f>SUM(G811)</f>
        <v>0</v>
      </c>
      <c r="H810" s="261"/>
    </row>
    <row r="811" spans="2:11" ht="16.5" customHeight="1" x14ac:dyDescent="0.25">
      <c r="B811" s="172" t="s">
        <v>343</v>
      </c>
      <c r="C811" s="377" t="s">
        <v>98</v>
      </c>
      <c r="D811" s="378"/>
      <c r="E811" s="379"/>
      <c r="F811" s="17"/>
      <c r="G811" s="22">
        <v>0</v>
      </c>
      <c r="H811" s="69"/>
    </row>
    <row r="812" spans="2:11" ht="24" customHeight="1" x14ac:dyDescent="0.25">
      <c r="B812" s="165" t="s">
        <v>416</v>
      </c>
      <c r="C812" s="393" t="s">
        <v>281</v>
      </c>
      <c r="D812" s="393"/>
      <c r="E812" s="393"/>
      <c r="F812" s="42">
        <f>F816+F839</f>
        <v>1304500</v>
      </c>
      <c r="G812" s="68">
        <f>G816+G839</f>
        <v>44085.9</v>
      </c>
      <c r="H812" s="166">
        <f t="shared" ref="H812:H827" si="86">G812/F812*100</f>
        <v>3.3795247221157529</v>
      </c>
    </row>
    <row r="813" spans="2:11" ht="13.5" customHeight="1" x14ac:dyDescent="0.25">
      <c r="B813" s="214" t="s">
        <v>528</v>
      </c>
      <c r="C813" s="389" t="s">
        <v>153</v>
      </c>
      <c r="D813" s="390"/>
      <c r="E813" s="391"/>
      <c r="F813" s="217">
        <f>F818+F833+F841</f>
        <v>250500</v>
      </c>
      <c r="G813" s="217">
        <f>G818+G833+G841</f>
        <v>44085.9</v>
      </c>
      <c r="H813" s="218">
        <f t="shared" si="86"/>
        <v>17.599161676646709</v>
      </c>
      <c r="K813" s="107"/>
    </row>
    <row r="814" spans="2:11" ht="13.5" customHeight="1" x14ac:dyDescent="0.25">
      <c r="B814" s="214" t="s">
        <v>533</v>
      </c>
      <c r="C814" s="389" t="s">
        <v>534</v>
      </c>
      <c r="D814" s="390"/>
      <c r="E814" s="391"/>
      <c r="F814" s="217">
        <f>F819</f>
        <v>0</v>
      </c>
      <c r="G814" s="217"/>
      <c r="H814" s="218"/>
      <c r="K814" s="107"/>
    </row>
    <row r="815" spans="2:11" ht="15" customHeight="1" x14ac:dyDescent="0.25">
      <c r="B815" s="214" t="s">
        <v>531</v>
      </c>
      <c r="C815" s="389" t="s">
        <v>592</v>
      </c>
      <c r="D815" s="390"/>
      <c r="E815" s="391"/>
      <c r="F815" s="217">
        <f>F820+F834</f>
        <v>1054000</v>
      </c>
      <c r="G815" s="217">
        <f>G834</f>
        <v>0</v>
      </c>
      <c r="H815" s="218">
        <f t="shared" si="86"/>
        <v>0</v>
      </c>
      <c r="K815" s="107"/>
    </row>
    <row r="816" spans="2:11" ht="23.25" x14ac:dyDescent="0.25">
      <c r="B816" s="167" t="s">
        <v>417</v>
      </c>
      <c r="C816" s="392" t="s">
        <v>418</v>
      </c>
      <c r="D816" s="392"/>
      <c r="E816" s="392"/>
      <c r="F816" s="115">
        <f>F817+F832</f>
        <v>1298500</v>
      </c>
      <c r="G816" s="115">
        <f>G817+G832</f>
        <v>41337.15</v>
      </c>
      <c r="H816" s="125">
        <f t="shared" si="86"/>
        <v>3.1834539853677319</v>
      </c>
    </row>
    <row r="817" spans="2:11" ht="23.25" x14ac:dyDescent="0.25">
      <c r="B817" s="169" t="s">
        <v>419</v>
      </c>
      <c r="C817" s="381" t="s">
        <v>418</v>
      </c>
      <c r="D817" s="381"/>
      <c r="E817" s="381"/>
      <c r="F817" s="153">
        <f>F821+F827+F830</f>
        <v>198500</v>
      </c>
      <c r="G817" s="153">
        <f>G821+G827+G830</f>
        <v>41337.15</v>
      </c>
      <c r="H817" s="171">
        <f t="shared" si="86"/>
        <v>20.824760705289673</v>
      </c>
      <c r="K817" s="107"/>
    </row>
    <row r="818" spans="2:11" x14ac:dyDescent="0.25">
      <c r="B818" s="213" t="s">
        <v>528</v>
      </c>
      <c r="C818" s="384" t="s">
        <v>153</v>
      </c>
      <c r="D818" s="384"/>
      <c r="E818" s="384"/>
      <c r="F818" s="211">
        <v>79500</v>
      </c>
      <c r="G818" s="209">
        <v>41337.15</v>
      </c>
      <c r="H818" s="220">
        <f t="shared" si="86"/>
        <v>51.996415094339618</v>
      </c>
    </row>
    <row r="819" spans="2:11" x14ac:dyDescent="0.25">
      <c r="B819" s="213" t="s">
        <v>533</v>
      </c>
      <c r="C819" s="383" t="s">
        <v>534</v>
      </c>
      <c r="D819" s="384"/>
      <c r="E819" s="385"/>
      <c r="F819" s="211">
        <v>0</v>
      </c>
      <c r="G819" s="209">
        <v>0</v>
      </c>
      <c r="H819" s="220"/>
    </row>
    <row r="820" spans="2:11" ht="15" customHeight="1" x14ac:dyDescent="0.25">
      <c r="B820" s="221" t="s">
        <v>531</v>
      </c>
      <c r="C820" s="383" t="s">
        <v>592</v>
      </c>
      <c r="D820" s="384"/>
      <c r="E820" s="385"/>
      <c r="F820" s="211">
        <v>119000</v>
      </c>
      <c r="G820" s="209">
        <v>0</v>
      </c>
      <c r="H820" s="220"/>
    </row>
    <row r="821" spans="2:11" x14ac:dyDescent="0.25">
      <c r="B821" s="260" t="s">
        <v>581</v>
      </c>
      <c r="C821" s="386" t="s">
        <v>79</v>
      </c>
      <c r="D821" s="387"/>
      <c r="E821" s="388"/>
      <c r="F821" s="33">
        <v>8500</v>
      </c>
      <c r="G821" s="77">
        <f>SUM(G822:G826)</f>
        <v>11337.15</v>
      </c>
      <c r="H821" s="261">
        <f t="shared" si="86"/>
        <v>133.37823529411764</v>
      </c>
    </row>
    <row r="822" spans="2:11" x14ac:dyDescent="0.25">
      <c r="B822" s="172" t="s">
        <v>586</v>
      </c>
      <c r="C822" s="377" t="s">
        <v>89</v>
      </c>
      <c r="D822" s="378"/>
      <c r="E822" s="379"/>
      <c r="F822" s="33"/>
      <c r="G822" s="22">
        <v>0</v>
      </c>
      <c r="H822" s="261"/>
    </row>
    <row r="823" spans="2:11" x14ac:dyDescent="0.25">
      <c r="B823" s="172" t="s">
        <v>340</v>
      </c>
      <c r="C823" s="377" t="s">
        <v>93</v>
      </c>
      <c r="D823" s="378"/>
      <c r="E823" s="379"/>
      <c r="F823" s="33"/>
      <c r="G823" s="22">
        <v>2726.25</v>
      </c>
      <c r="H823" s="261"/>
    </row>
    <row r="824" spans="2:11" x14ac:dyDescent="0.25">
      <c r="B824" s="172" t="s">
        <v>343</v>
      </c>
      <c r="C824" s="377" t="s">
        <v>98</v>
      </c>
      <c r="D824" s="378"/>
      <c r="E824" s="379"/>
      <c r="F824" s="17"/>
      <c r="G824" s="22">
        <v>6750</v>
      </c>
      <c r="H824" s="69"/>
    </row>
    <row r="825" spans="2:11" x14ac:dyDescent="0.25">
      <c r="B825" s="172" t="s">
        <v>345</v>
      </c>
      <c r="C825" s="377" t="s">
        <v>100</v>
      </c>
      <c r="D825" s="378"/>
      <c r="E825" s="379"/>
      <c r="F825" s="17"/>
      <c r="G825" s="22">
        <v>214.81</v>
      </c>
      <c r="H825" s="69"/>
    </row>
    <row r="826" spans="2:11" x14ac:dyDescent="0.25">
      <c r="B826" s="172" t="s">
        <v>566</v>
      </c>
      <c r="C826" s="377" t="s">
        <v>129</v>
      </c>
      <c r="D826" s="378"/>
      <c r="E826" s="379"/>
      <c r="F826" s="17"/>
      <c r="G826" s="22">
        <v>1646.09</v>
      </c>
      <c r="H826" s="69"/>
    </row>
    <row r="827" spans="2:11" x14ac:dyDescent="0.25">
      <c r="B827" s="260" t="s">
        <v>584</v>
      </c>
      <c r="C827" s="387" t="s">
        <v>522</v>
      </c>
      <c r="D827" s="387"/>
      <c r="E827" s="387"/>
      <c r="F827" s="33">
        <v>50000</v>
      </c>
      <c r="G827" s="77">
        <f>SUM(G828:G829)</f>
        <v>30000</v>
      </c>
      <c r="H827" s="261">
        <f t="shared" si="86"/>
        <v>60</v>
      </c>
    </row>
    <row r="828" spans="2:11" x14ac:dyDescent="0.25">
      <c r="B828" s="172" t="s">
        <v>318</v>
      </c>
      <c r="C828" s="378" t="s">
        <v>123</v>
      </c>
      <c r="D828" s="378"/>
      <c r="E828" s="378"/>
      <c r="F828" s="17"/>
      <c r="G828" s="22">
        <v>30000</v>
      </c>
      <c r="H828" s="69"/>
    </row>
    <row r="829" spans="2:11" ht="26.25" customHeight="1" x14ac:dyDescent="0.25">
      <c r="B829" s="172" t="s">
        <v>619</v>
      </c>
      <c r="C829" s="377" t="s">
        <v>124</v>
      </c>
      <c r="D829" s="378"/>
      <c r="E829" s="379"/>
      <c r="F829" s="17"/>
      <c r="G829" s="22">
        <v>0</v>
      </c>
      <c r="H829" s="69"/>
    </row>
    <row r="830" spans="2:11" ht="22.5" customHeight="1" x14ac:dyDescent="0.25">
      <c r="B830" s="260" t="s">
        <v>588</v>
      </c>
      <c r="C830" s="386" t="s">
        <v>133</v>
      </c>
      <c r="D830" s="387"/>
      <c r="E830" s="388"/>
      <c r="F830" s="33">
        <v>140000</v>
      </c>
      <c r="G830" s="77">
        <f>SUM(G831)</f>
        <v>0</v>
      </c>
      <c r="H830" s="261">
        <f t="shared" ref="H830" si="87">G830/F830*100</f>
        <v>0</v>
      </c>
    </row>
    <row r="831" spans="2:11" ht="23.25" customHeight="1" x14ac:dyDescent="0.25">
      <c r="B831" s="172" t="s">
        <v>696</v>
      </c>
      <c r="C831" s="377" t="s">
        <v>543</v>
      </c>
      <c r="D831" s="378"/>
      <c r="E831" s="379"/>
      <c r="F831" s="17"/>
      <c r="G831" s="22">
        <v>0</v>
      </c>
      <c r="H831" s="69"/>
    </row>
    <row r="832" spans="2:11" ht="33.75" customHeight="1" x14ac:dyDescent="0.25">
      <c r="B832" s="169" t="s">
        <v>620</v>
      </c>
      <c r="C832" s="380" t="s">
        <v>656</v>
      </c>
      <c r="D832" s="381"/>
      <c r="E832" s="382"/>
      <c r="F832" s="153">
        <f>F835+F837</f>
        <v>1100000</v>
      </c>
      <c r="G832" s="153">
        <f>G835+G837</f>
        <v>0</v>
      </c>
      <c r="H832" s="171"/>
    </row>
    <row r="833" spans="2:8" ht="13.5" customHeight="1" x14ac:dyDescent="0.25">
      <c r="B833" s="213" t="s">
        <v>528</v>
      </c>
      <c r="C833" s="384" t="s">
        <v>153</v>
      </c>
      <c r="D833" s="384"/>
      <c r="E833" s="384"/>
      <c r="F833" s="223">
        <v>165000</v>
      </c>
      <c r="G833" s="232">
        <v>0</v>
      </c>
      <c r="H833" s="220">
        <f t="shared" ref="H833:H834" si="88">G833/F833*100</f>
        <v>0</v>
      </c>
    </row>
    <row r="834" spans="2:8" ht="15" customHeight="1" x14ac:dyDescent="0.25">
      <c r="B834" s="213" t="s">
        <v>531</v>
      </c>
      <c r="C834" s="383" t="s">
        <v>592</v>
      </c>
      <c r="D834" s="384"/>
      <c r="E834" s="385"/>
      <c r="F834" s="223">
        <v>935000</v>
      </c>
      <c r="G834" s="232">
        <v>0</v>
      </c>
      <c r="H834" s="220">
        <f t="shared" si="88"/>
        <v>0</v>
      </c>
    </row>
    <row r="835" spans="2:8" ht="18.75" customHeight="1" x14ac:dyDescent="0.25">
      <c r="B835" s="260" t="s">
        <v>581</v>
      </c>
      <c r="C835" s="386" t="s">
        <v>79</v>
      </c>
      <c r="D835" s="387"/>
      <c r="E835" s="388"/>
      <c r="F835" s="33">
        <v>400000</v>
      </c>
      <c r="G835" s="77">
        <f>SUM(G836)</f>
        <v>0</v>
      </c>
      <c r="H835" s="261"/>
    </row>
    <row r="836" spans="2:8" ht="17.25" customHeight="1" x14ac:dyDescent="0.25">
      <c r="B836" s="172" t="s">
        <v>340</v>
      </c>
      <c r="C836" s="377" t="s">
        <v>93</v>
      </c>
      <c r="D836" s="378"/>
      <c r="E836" s="379"/>
      <c r="F836" s="17"/>
      <c r="G836" s="22">
        <v>0</v>
      </c>
      <c r="H836" s="69"/>
    </row>
    <row r="837" spans="2:8" ht="23.25" customHeight="1" x14ac:dyDescent="0.25">
      <c r="B837" s="260" t="s">
        <v>588</v>
      </c>
      <c r="C837" s="386" t="s">
        <v>133</v>
      </c>
      <c r="D837" s="387"/>
      <c r="E837" s="388"/>
      <c r="F837" s="33">
        <v>700000</v>
      </c>
      <c r="G837" s="77">
        <f>SUM(G838)</f>
        <v>0</v>
      </c>
      <c r="H837" s="261"/>
    </row>
    <row r="838" spans="2:8" ht="15.75" customHeight="1" x14ac:dyDescent="0.25">
      <c r="B838" s="62">
        <v>4213</v>
      </c>
      <c r="C838" s="428" t="s">
        <v>136</v>
      </c>
      <c r="D838" s="421"/>
      <c r="E838" s="429"/>
      <c r="F838" s="17"/>
      <c r="G838" s="22">
        <v>0</v>
      </c>
      <c r="H838" s="69"/>
    </row>
    <row r="839" spans="2:8" ht="23.25" x14ac:dyDescent="0.25">
      <c r="B839" s="167" t="s">
        <v>421</v>
      </c>
      <c r="C839" s="392" t="s">
        <v>422</v>
      </c>
      <c r="D839" s="392"/>
      <c r="E839" s="392"/>
      <c r="F839" s="115">
        <f>F840</f>
        <v>6000</v>
      </c>
      <c r="G839" s="168">
        <f>G840</f>
        <v>2748.75</v>
      </c>
      <c r="H839" s="125">
        <f>G839/F839*100</f>
        <v>45.8125</v>
      </c>
    </row>
    <row r="840" spans="2:8" ht="23.25" x14ac:dyDescent="0.25">
      <c r="B840" s="169" t="s">
        <v>423</v>
      </c>
      <c r="C840" s="381" t="s">
        <v>422</v>
      </c>
      <c r="D840" s="381"/>
      <c r="E840" s="381"/>
      <c r="F840" s="153">
        <f>F842+F847</f>
        <v>6000</v>
      </c>
      <c r="G840" s="153">
        <f>G842+G847</f>
        <v>2748.75</v>
      </c>
      <c r="H840" s="171">
        <f>G840/F840*100</f>
        <v>45.8125</v>
      </c>
    </row>
    <row r="841" spans="2:8" x14ac:dyDescent="0.25">
      <c r="B841" s="213" t="s">
        <v>528</v>
      </c>
      <c r="C841" s="384" t="s">
        <v>153</v>
      </c>
      <c r="D841" s="384"/>
      <c r="E841" s="384"/>
      <c r="F841" s="211">
        <v>6000</v>
      </c>
      <c r="G841" s="209">
        <v>2748.75</v>
      </c>
      <c r="H841" s="220">
        <f t="shared" ref="H841" si="89">G841/F841*100</f>
        <v>45.8125</v>
      </c>
    </row>
    <row r="842" spans="2:8" x14ac:dyDescent="0.25">
      <c r="B842" s="260" t="s">
        <v>581</v>
      </c>
      <c r="C842" s="387" t="s">
        <v>79</v>
      </c>
      <c r="D842" s="387"/>
      <c r="E842" s="387"/>
      <c r="F842" s="33">
        <v>3000</v>
      </c>
      <c r="G842" s="77">
        <f>SUM(G843:G845:G846)</f>
        <v>2088.75</v>
      </c>
      <c r="H842" s="261">
        <f>G842/F842*100</f>
        <v>69.625</v>
      </c>
    </row>
    <row r="843" spans="2:8" ht="24.75" customHeight="1" x14ac:dyDescent="0.25">
      <c r="B843" s="172" t="s">
        <v>336</v>
      </c>
      <c r="C843" s="378" t="s">
        <v>86</v>
      </c>
      <c r="D843" s="378"/>
      <c r="E843" s="378"/>
      <c r="F843" s="17"/>
      <c r="G843" s="22">
        <v>588.75</v>
      </c>
      <c r="H843" s="69"/>
    </row>
    <row r="844" spans="2:8" ht="20.25" customHeight="1" x14ac:dyDescent="0.25">
      <c r="B844" s="172" t="s">
        <v>563</v>
      </c>
      <c r="C844" s="377" t="s">
        <v>574</v>
      </c>
      <c r="D844" s="378"/>
      <c r="E844" s="379"/>
      <c r="F844" s="17"/>
      <c r="G844" s="22">
        <v>0</v>
      </c>
      <c r="H844" s="69"/>
    </row>
    <row r="845" spans="2:8" ht="20.25" customHeight="1" x14ac:dyDescent="0.25">
      <c r="B845" s="356">
        <v>3237</v>
      </c>
      <c r="C845" s="442" t="s">
        <v>98</v>
      </c>
      <c r="D845" s="411"/>
      <c r="E845" s="443"/>
      <c r="F845" s="89"/>
      <c r="G845" s="53">
        <v>1500</v>
      </c>
      <c r="H845" s="64"/>
    </row>
    <row r="846" spans="2:8" ht="26.25" customHeight="1" x14ac:dyDescent="0.25">
      <c r="B846" s="172" t="s">
        <v>645</v>
      </c>
      <c r="C846" s="377" t="s">
        <v>128</v>
      </c>
      <c r="D846" s="378"/>
      <c r="E846" s="379"/>
      <c r="F846" s="17"/>
      <c r="G846" s="22">
        <v>0</v>
      </c>
      <c r="H846" s="69"/>
    </row>
    <row r="847" spans="2:8" ht="14.25" customHeight="1" x14ac:dyDescent="0.25">
      <c r="B847" s="260" t="s">
        <v>584</v>
      </c>
      <c r="C847" s="386" t="s">
        <v>522</v>
      </c>
      <c r="D847" s="387"/>
      <c r="E847" s="388"/>
      <c r="F847" s="33">
        <v>3000</v>
      </c>
      <c r="G847" s="77">
        <f>SUM(G848)</f>
        <v>660</v>
      </c>
      <c r="H847" s="261">
        <f>G847/F847*100</f>
        <v>22</v>
      </c>
    </row>
    <row r="848" spans="2:8" x14ac:dyDescent="0.25">
      <c r="B848" s="172" t="s">
        <v>318</v>
      </c>
      <c r="C848" s="378" t="s">
        <v>123</v>
      </c>
      <c r="D848" s="378"/>
      <c r="E848" s="378"/>
      <c r="F848" s="17"/>
      <c r="G848" s="22">
        <v>660</v>
      </c>
      <c r="H848" s="69"/>
    </row>
    <row r="849" spans="2:8" ht="23.25" x14ac:dyDescent="0.25">
      <c r="B849" s="165" t="s">
        <v>424</v>
      </c>
      <c r="C849" s="393" t="s">
        <v>283</v>
      </c>
      <c r="D849" s="393"/>
      <c r="E849" s="393"/>
      <c r="F849" s="42">
        <f>F852+F867+F882</f>
        <v>227400</v>
      </c>
      <c r="G849" s="68">
        <f>G852+G867+G882</f>
        <v>97619.74</v>
      </c>
      <c r="H849" s="166">
        <f t="shared" ref="H849:H855" si="90">G849/F849*100</f>
        <v>42.928645558487247</v>
      </c>
    </row>
    <row r="850" spans="2:8" x14ac:dyDescent="0.25">
      <c r="B850" s="214" t="s">
        <v>528</v>
      </c>
      <c r="C850" s="389" t="s">
        <v>153</v>
      </c>
      <c r="D850" s="390"/>
      <c r="E850" s="391"/>
      <c r="F850" s="217">
        <f>F854+F858+F862+F869+F873+F884+F888+F893+F898</f>
        <v>227400</v>
      </c>
      <c r="G850" s="217">
        <f>G854+G858+G862+G869+G873+G884+G888+G893+G898</f>
        <v>97619.74</v>
      </c>
      <c r="H850" s="218">
        <f t="shared" si="90"/>
        <v>42.928645558487247</v>
      </c>
    </row>
    <row r="851" spans="2:8" ht="15.75" customHeight="1" x14ac:dyDescent="0.25">
      <c r="B851" s="214" t="s">
        <v>529</v>
      </c>
      <c r="C851" s="389" t="s">
        <v>530</v>
      </c>
      <c r="D851" s="390"/>
      <c r="E851" s="391"/>
      <c r="F851" s="217">
        <f>F889</f>
        <v>0</v>
      </c>
      <c r="G851" s="217">
        <f>G889</f>
        <v>0</v>
      </c>
      <c r="H851" s="218" t="e">
        <f t="shared" si="90"/>
        <v>#DIV/0!</v>
      </c>
    </row>
    <row r="852" spans="2:8" ht="23.25" x14ac:dyDescent="0.25">
      <c r="B852" s="167" t="s">
        <v>425</v>
      </c>
      <c r="C852" s="392" t="s">
        <v>426</v>
      </c>
      <c r="D852" s="392"/>
      <c r="E852" s="392"/>
      <c r="F852" s="115">
        <f>F853+F857+F861</f>
        <v>30000</v>
      </c>
      <c r="G852" s="115">
        <f>G853+G857+G861</f>
        <v>15315.95</v>
      </c>
      <c r="H852" s="125">
        <f t="shared" si="90"/>
        <v>51.053166666666669</v>
      </c>
    </row>
    <row r="853" spans="2:8" ht="23.25" x14ac:dyDescent="0.25">
      <c r="B853" s="169" t="s">
        <v>427</v>
      </c>
      <c r="C853" s="381" t="s">
        <v>428</v>
      </c>
      <c r="D853" s="381"/>
      <c r="E853" s="381"/>
      <c r="F853" s="153">
        <f>F855</f>
        <v>19000</v>
      </c>
      <c r="G853" s="170">
        <f>G855</f>
        <v>12060</v>
      </c>
      <c r="H853" s="171">
        <f t="shared" si="90"/>
        <v>63.473684210526315</v>
      </c>
    </row>
    <row r="854" spans="2:8" x14ac:dyDescent="0.25">
      <c r="B854" s="213" t="s">
        <v>528</v>
      </c>
      <c r="C854" s="383" t="s">
        <v>153</v>
      </c>
      <c r="D854" s="384"/>
      <c r="E854" s="385"/>
      <c r="F854" s="211">
        <v>19000</v>
      </c>
      <c r="G854" s="209">
        <v>12060</v>
      </c>
      <c r="H854" s="220">
        <f t="shared" si="90"/>
        <v>63.473684210526315</v>
      </c>
    </row>
    <row r="855" spans="2:8" ht="25.5" customHeight="1" x14ac:dyDescent="0.25">
      <c r="B855" s="260" t="s">
        <v>621</v>
      </c>
      <c r="C855" s="387" t="s">
        <v>118</v>
      </c>
      <c r="D855" s="387"/>
      <c r="E855" s="387"/>
      <c r="F855" s="33">
        <v>19000</v>
      </c>
      <c r="G855" s="77">
        <f>SUM(G856)</f>
        <v>12060</v>
      </c>
      <c r="H855" s="261">
        <f t="shared" si="90"/>
        <v>63.473684210526315</v>
      </c>
    </row>
    <row r="856" spans="2:8" ht="25.5" customHeight="1" x14ac:dyDescent="0.25">
      <c r="B856" s="172" t="s">
        <v>429</v>
      </c>
      <c r="C856" s="378" t="s">
        <v>120</v>
      </c>
      <c r="D856" s="378"/>
      <c r="E856" s="378"/>
      <c r="F856" s="17"/>
      <c r="G856" s="22">
        <v>12060</v>
      </c>
      <c r="H856" s="69"/>
    </row>
    <row r="857" spans="2:8" ht="23.25" x14ac:dyDescent="0.25">
      <c r="B857" s="169" t="s">
        <v>430</v>
      </c>
      <c r="C857" s="381" t="s">
        <v>560</v>
      </c>
      <c r="D857" s="381"/>
      <c r="E857" s="381"/>
      <c r="F857" s="153">
        <f>F859</f>
        <v>8000</v>
      </c>
      <c r="G857" s="170">
        <f>G859</f>
        <v>0</v>
      </c>
      <c r="H857" s="171">
        <f>G857/F857*100</f>
        <v>0</v>
      </c>
    </row>
    <row r="858" spans="2:8" x14ac:dyDescent="0.25">
      <c r="B858" s="213" t="s">
        <v>528</v>
      </c>
      <c r="C858" s="384" t="s">
        <v>153</v>
      </c>
      <c r="D858" s="384"/>
      <c r="E858" s="384"/>
      <c r="F858" s="211">
        <v>8000</v>
      </c>
      <c r="G858" s="209">
        <v>0</v>
      </c>
      <c r="H858" s="220">
        <f>G858/F858*100</f>
        <v>0</v>
      </c>
    </row>
    <row r="859" spans="2:8" ht="24" customHeight="1" x14ac:dyDescent="0.25">
      <c r="B859" s="260" t="s">
        <v>621</v>
      </c>
      <c r="C859" s="387" t="s">
        <v>118</v>
      </c>
      <c r="D859" s="387"/>
      <c r="E859" s="387"/>
      <c r="F859" s="33">
        <v>8000</v>
      </c>
      <c r="G859" s="77">
        <f>SUM(G860)</f>
        <v>0</v>
      </c>
      <c r="H859" s="261">
        <f>G859/F859*100</f>
        <v>0</v>
      </c>
    </row>
    <row r="860" spans="2:8" ht="23.25" customHeight="1" x14ac:dyDescent="0.25">
      <c r="B860" s="172" t="s">
        <v>431</v>
      </c>
      <c r="C860" s="378" t="s">
        <v>121</v>
      </c>
      <c r="D860" s="378"/>
      <c r="E860" s="378"/>
      <c r="F860" s="17"/>
      <c r="G860" s="22">
        <v>0</v>
      </c>
      <c r="H860" s="69"/>
    </row>
    <row r="861" spans="2:8" ht="23.25" customHeight="1" x14ac:dyDescent="0.25">
      <c r="B861" s="169" t="s">
        <v>622</v>
      </c>
      <c r="C861" s="380" t="s">
        <v>623</v>
      </c>
      <c r="D861" s="381"/>
      <c r="E861" s="382"/>
      <c r="F861" s="153">
        <f>F863+F865</f>
        <v>3000</v>
      </c>
      <c r="G861" s="153">
        <f>G863+G865</f>
        <v>3255.95</v>
      </c>
      <c r="H861" s="171"/>
    </row>
    <row r="862" spans="2:8" ht="18" customHeight="1" x14ac:dyDescent="0.25">
      <c r="B862" s="213" t="s">
        <v>528</v>
      </c>
      <c r="C862" s="383" t="s">
        <v>153</v>
      </c>
      <c r="D862" s="384"/>
      <c r="E862" s="385"/>
      <c r="F862" s="223">
        <v>3000</v>
      </c>
      <c r="G862" s="232">
        <v>3255.95</v>
      </c>
      <c r="H862" s="233"/>
    </row>
    <row r="863" spans="2:8" ht="23.25" customHeight="1" x14ac:dyDescent="0.25">
      <c r="B863" s="325" t="s">
        <v>662</v>
      </c>
      <c r="C863" s="386" t="s">
        <v>660</v>
      </c>
      <c r="D863" s="387"/>
      <c r="E863" s="388"/>
      <c r="F863" s="33">
        <v>3000</v>
      </c>
      <c r="G863" s="77">
        <f>SUM(G864)</f>
        <v>3255.95</v>
      </c>
      <c r="H863" s="261"/>
    </row>
    <row r="864" spans="2:8" ht="21.75" customHeight="1" x14ac:dyDescent="0.25">
      <c r="B864" s="324" t="s">
        <v>663</v>
      </c>
      <c r="C864" s="377" t="s">
        <v>649</v>
      </c>
      <c r="D864" s="378"/>
      <c r="E864" s="379"/>
      <c r="F864" s="17"/>
      <c r="G864" s="22">
        <v>3255.95</v>
      </c>
      <c r="H864" s="69"/>
    </row>
    <row r="865" spans="2:8" ht="13.5" customHeight="1" x14ac:dyDescent="0.25">
      <c r="B865" s="260" t="s">
        <v>584</v>
      </c>
      <c r="C865" s="386" t="s">
        <v>522</v>
      </c>
      <c r="D865" s="387"/>
      <c r="E865" s="388"/>
      <c r="F865" s="33"/>
      <c r="G865" s="77">
        <f>SUM(G866)</f>
        <v>0</v>
      </c>
      <c r="H865" s="261" t="e">
        <f>G865/F865*100</f>
        <v>#DIV/0!</v>
      </c>
    </row>
    <row r="866" spans="2:8" ht="16.5" customHeight="1" x14ac:dyDescent="0.25">
      <c r="B866" s="172" t="s">
        <v>318</v>
      </c>
      <c r="C866" s="377" t="s">
        <v>123</v>
      </c>
      <c r="D866" s="378"/>
      <c r="E866" s="379"/>
      <c r="F866" s="17"/>
      <c r="G866" s="22">
        <v>0</v>
      </c>
      <c r="H866" s="69"/>
    </row>
    <row r="867" spans="2:8" ht="23.25" x14ac:dyDescent="0.25">
      <c r="B867" s="167" t="s">
        <v>432</v>
      </c>
      <c r="C867" s="392" t="s">
        <v>433</v>
      </c>
      <c r="D867" s="392"/>
      <c r="E867" s="392"/>
      <c r="F867" s="115">
        <f>F868+F872</f>
        <v>31000</v>
      </c>
      <c r="G867" s="115">
        <f>G868+G872</f>
        <v>23964.370000000003</v>
      </c>
      <c r="H867" s="125">
        <f>G867/F867*100</f>
        <v>77.304419354838714</v>
      </c>
    </row>
    <row r="868" spans="2:8" ht="34.5" x14ac:dyDescent="0.25">
      <c r="B868" s="169" t="s">
        <v>434</v>
      </c>
      <c r="C868" s="381" t="s">
        <v>435</v>
      </c>
      <c r="D868" s="381"/>
      <c r="E868" s="381"/>
      <c r="F868" s="153">
        <f>F870</f>
        <v>16000</v>
      </c>
      <c r="G868" s="170">
        <f>G870</f>
        <v>6636.15</v>
      </c>
      <c r="H868" s="171">
        <f>G868/F868*100</f>
        <v>41.475937500000001</v>
      </c>
    </row>
    <row r="869" spans="2:8" x14ac:dyDescent="0.25">
      <c r="B869" s="213" t="s">
        <v>528</v>
      </c>
      <c r="C869" s="384" t="s">
        <v>153</v>
      </c>
      <c r="D869" s="384"/>
      <c r="E869" s="384"/>
      <c r="F869" s="211">
        <v>16000</v>
      </c>
      <c r="G869" s="209">
        <v>6636.15</v>
      </c>
      <c r="H869" s="220">
        <f>G869/F869*100</f>
        <v>41.475937500000001</v>
      </c>
    </row>
    <row r="870" spans="2:8" x14ac:dyDescent="0.25">
      <c r="B870" s="260" t="s">
        <v>584</v>
      </c>
      <c r="C870" s="387" t="s">
        <v>522</v>
      </c>
      <c r="D870" s="387"/>
      <c r="E870" s="387"/>
      <c r="F870" s="33">
        <v>16000</v>
      </c>
      <c r="G870" s="77">
        <f>SUM(G871)</f>
        <v>6636.15</v>
      </c>
      <c r="H870" s="261">
        <f>G870/F870*100</f>
        <v>41.475937500000001</v>
      </c>
    </row>
    <row r="871" spans="2:8" x14ac:dyDescent="0.25">
      <c r="B871" s="172" t="s">
        <v>318</v>
      </c>
      <c r="C871" s="378" t="s">
        <v>123</v>
      </c>
      <c r="D871" s="378"/>
      <c r="E871" s="378"/>
      <c r="F871" s="17"/>
      <c r="G871" s="22">
        <v>6636.15</v>
      </c>
      <c r="H871" s="69"/>
    </row>
    <row r="872" spans="2:8" ht="34.5" x14ac:dyDescent="0.25">
      <c r="B872" s="169" t="s">
        <v>575</v>
      </c>
      <c r="C872" s="380" t="s">
        <v>576</v>
      </c>
      <c r="D872" s="381"/>
      <c r="E872" s="382"/>
      <c r="F872" s="153">
        <f>F874+F877</f>
        <v>15000</v>
      </c>
      <c r="G872" s="153">
        <f>G874+G877+G880</f>
        <v>17328.22</v>
      </c>
      <c r="H872" s="171">
        <f>G872/F872*100</f>
        <v>115.52146666666667</v>
      </c>
    </row>
    <row r="873" spans="2:8" x14ac:dyDescent="0.25">
      <c r="B873" s="213" t="s">
        <v>528</v>
      </c>
      <c r="C873" s="383" t="s">
        <v>153</v>
      </c>
      <c r="D873" s="384"/>
      <c r="E873" s="385"/>
      <c r="F873" s="211">
        <v>15000</v>
      </c>
      <c r="G873" s="209">
        <v>17328.22</v>
      </c>
      <c r="H873" s="220"/>
    </row>
    <row r="874" spans="2:8" x14ac:dyDescent="0.25">
      <c r="B874" s="260" t="s">
        <v>581</v>
      </c>
      <c r="C874" s="386" t="s">
        <v>79</v>
      </c>
      <c r="D874" s="387"/>
      <c r="E874" s="388"/>
      <c r="F874" s="33">
        <v>5000</v>
      </c>
      <c r="G874" s="77">
        <f>SUM(G875:G876)</f>
        <v>3535.09</v>
      </c>
      <c r="H874" s="261">
        <f>G874/F874*100</f>
        <v>70.701800000000006</v>
      </c>
    </row>
    <row r="875" spans="2:8" x14ac:dyDescent="0.25">
      <c r="B875" s="172" t="s">
        <v>586</v>
      </c>
      <c r="C875" s="377" t="s">
        <v>89</v>
      </c>
      <c r="D875" s="378"/>
      <c r="E875" s="379"/>
      <c r="F875" s="17"/>
      <c r="G875" s="22">
        <v>2191.33</v>
      </c>
      <c r="H875" s="69"/>
    </row>
    <row r="876" spans="2:8" x14ac:dyDescent="0.25">
      <c r="B876" s="172" t="s">
        <v>345</v>
      </c>
      <c r="C876" s="377" t="s">
        <v>573</v>
      </c>
      <c r="D876" s="378"/>
      <c r="E876" s="379"/>
      <c r="F876" s="17"/>
      <c r="G876" s="22">
        <v>1343.76</v>
      </c>
      <c r="H876" s="69"/>
    </row>
    <row r="877" spans="2:8" x14ac:dyDescent="0.25">
      <c r="B877" s="260" t="s">
        <v>584</v>
      </c>
      <c r="C877" s="386" t="s">
        <v>522</v>
      </c>
      <c r="D877" s="387"/>
      <c r="E877" s="388"/>
      <c r="F877" s="33">
        <v>10000</v>
      </c>
      <c r="G877" s="77">
        <f>SUM(G878:G879)</f>
        <v>0</v>
      </c>
      <c r="H877" s="261"/>
    </row>
    <row r="878" spans="2:8" x14ac:dyDescent="0.25">
      <c r="B878" s="172" t="s">
        <v>664</v>
      </c>
      <c r="C878" s="377" t="s">
        <v>646</v>
      </c>
      <c r="D878" s="378"/>
      <c r="E878" s="379"/>
      <c r="F878" s="17"/>
      <c r="G878" s="22">
        <v>0</v>
      </c>
      <c r="H878" s="69"/>
    </row>
    <row r="879" spans="2:8" ht="24" customHeight="1" x14ac:dyDescent="0.25">
      <c r="B879" s="172" t="s">
        <v>619</v>
      </c>
      <c r="C879" s="377" t="s">
        <v>124</v>
      </c>
      <c r="D879" s="378"/>
      <c r="E879" s="379"/>
      <c r="F879" s="17"/>
      <c r="G879" s="22">
        <v>0</v>
      </c>
      <c r="H879" s="69"/>
    </row>
    <row r="880" spans="2:8" ht="24" customHeight="1" x14ac:dyDescent="0.25">
      <c r="B880" s="267">
        <v>42</v>
      </c>
      <c r="C880" s="386" t="s">
        <v>133</v>
      </c>
      <c r="D880" s="387"/>
      <c r="E880" s="388"/>
      <c r="F880" s="33">
        <v>0</v>
      </c>
      <c r="G880" s="77">
        <f>SUM(G881)</f>
        <v>13793.13</v>
      </c>
      <c r="H880" s="261"/>
    </row>
    <row r="881" spans="2:8" ht="16.5" customHeight="1" x14ac:dyDescent="0.25">
      <c r="B881" s="172" t="s">
        <v>697</v>
      </c>
      <c r="C881" s="377" t="s">
        <v>698</v>
      </c>
      <c r="D881" s="378"/>
      <c r="E881" s="379"/>
      <c r="F881" s="17"/>
      <c r="G881" s="22">
        <v>13793.13</v>
      </c>
      <c r="H881" s="69"/>
    </row>
    <row r="882" spans="2:8" ht="23.25" x14ac:dyDescent="0.25">
      <c r="B882" s="167" t="s">
        <v>436</v>
      </c>
      <c r="C882" s="392" t="s">
        <v>437</v>
      </c>
      <c r="D882" s="392"/>
      <c r="E882" s="392"/>
      <c r="F882" s="115">
        <f>F883+F887+F892+F897</f>
        <v>166400</v>
      </c>
      <c r="G882" s="168">
        <f>G883+G887+G892+G897</f>
        <v>58339.42</v>
      </c>
      <c r="H882" s="125">
        <f>G882/F882*100</f>
        <v>35.059747596153848</v>
      </c>
    </row>
    <row r="883" spans="2:8" ht="23.25" x14ac:dyDescent="0.25">
      <c r="B883" s="169" t="s">
        <v>438</v>
      </c>
      <c r="C883" s="381" t="s">
        <v>439</v>
      </c>
      <c r="D883" s="381"/>
      <c r="E883" s="381"/>
      <c r="F883" s="153">
        <f>F885</f>
        <v>1400</v>
      </c>
      <c r="G883" s="170">
        <f>G885</f>
        <v>413.54</v>
      </c>
      <c r="H883" s="171">
        <f>G883/F883*100</f>
        <v>29.53857142857143</v>
      </c>
    </row>
    <row r="884" spans="2:8" ht="12" customHeight="1" x14ac:dyDescent="0.25">
      <c r="B884" s="213" t="s">
        <v>528</v>
      </c>
      <c r="C884" s="384" t="s">
        <v>153</v>
      </c>
      <c r="D884" s="384"/>
      <c r="E884" s="384"/>
      <c r="F884" s="211">
        <v>1400</v>
      </c>
      <c r="G884" s="209">
        <v>413.54</v>
      </c>
      <c r="H884" s="220">
        <f>G884/F884*100</f>
        <v>29.53857142857143</v>
      </c>
    </row>
    <row r="885" spans="2:8" ht="25.5" customHeight="1" x14ac:dyDescent="0.25">
      <c r="B885" s="260" t="s">
        <v>621</v>
      </c>
      <c r="C885" s="387" t="s">
        <v>118</v>
      </c>
      <c r="D885" s="387"/>
      <c r="E885" s="387"/>
      <c r="F885" s="33">
        <v>1400</v>
      </c>
      <c r="G885" s="77">
        <f>SUM(G886)</f>
        <v>413.54</v>
      </c>
      <c r="H885" s="261">
        <f>G885/F885*100</f>
        <v>29.53857142857143</v>
      </c>
    </row>
    <row r="886" spans="2:8" ht="24.75" customHeight="1" x14ac:dyDescent="0.25">
      <c r="B886" s="172" t="s">
        <v>431</v>
      </c>
      <c r="C886" s="378" t="s">
        <v>121</v>
      </c>
      <c r="D886" s="378"/>
      <c r="E886" s="378"/>
      <c r="F886" s="17"/>
      <c r="G886" s="22">
        <v>413.54</v>
      </c>
      <c r="H886" s="69"/>
    </row>
    <row r="887" spans="2:8" ht="23.25" x14ac:dyDescent="0.25">
      <c r="B887" s="169" t="s">
        <v>440</v>
      </c>
      <c r="C887" s="381" t="s">
        <v>441</v>
      </c>
      <c r="D887" s="381"/>
      <c r="E887" s="381"/>
      <c r="F887" s="153">
        <f>F890</f>
        <v>10000</v>
      </c>
      <c r="G887" s="170">
        <f>G890</f>
        <v>0</v>
      </c>
      <c r="H887" s="171">
        <f>G887/F887*100</f>
        <v>0</v>
      </c>
    </row>
    <row r="888" spans="2:8" x14ac:dyDescent="0.25">
      <c r="B888" s="213" t="s">
        <v>528</v>
      </c>
      <c r="C888" s="384" t="s">
        <v>153</v>
      </c>
      <c r="D888" s="384"/>
      <c r="E888" s="384"/>
      <c r="F888" s="211">
        <v>10000</v>
      </c>
      <c r="G888" s="209">
        <v>0</v>
      </c>
      <c r="H888" s="220">
        <f>G888/F888*100</f>
        <v>0</v>
      </c>
    </row>
    <row r="889" spans="2:8" x14ac:dyDescent="0.25">
      <c r="B889" s="213" t="s">
        <v>529</v>
      </c>
      <c r="C889" s="383" t="s">
        <v>530</v>
      </c>
      <c r="D889" s="384"/>
      <c r="E889" s="385"/>
      <c r="F889" s="211">
        <v>0</v>
      </c>
      <c r="G889" s="209">
        <v>0</v>
      </c>
      <c r="H889" s="220"/>
    </row>
    <row r="890" spans="2:8" ht="25.5" customHeight="1" x14ac:dyDescent="0.25">
      <c r="B890" s="260" t="s">
        <v>621</v>
      </c>
      <c r="C890" s="387" t="s">
        <v>118</v>
      </c>
      <c r="D890" s="387"/>
      <c r="E890" s="387"/>
      <c r="F890" s="33">
        <v>10000</v>
      </c>
      <c r="G890" s="77">
        <f>SUM(G891)</f>
        <v>0</v>
      </c>
      <c r="H890" s="261">
        <f>G890/F890*100</f>
        <v>0</v>
      </c>
    </row>
    <row r="891" spans="2:8" ht="23.25" customHeight="1" x14ac:dyDescent="0.25">
      <c r="B891" s="172" t="s">
        <v>429</v>
      </c>
      <c r="C891" s="378" t="s">
        <v>120</v>
      </c>
      <c r="D891" s="378"/>
      <c r="E891" s="378"/>
      <c r="F891" s="17"/>
      <c r="G891" s="22">
        <v>0</v>
      </c>
      <c r="H891" s="69"/>
    </row>
    <row r="892" spans="2:8" ht="23.25" x14ac:dyDescent="0.25">
      <c r="B892" s="169" t="s">
        <v>442</v>
      </c>
      <c r="C892" s="381" t="s">
        <v>443</v>
      </c>
      <c r="D892" s="381"/>
      <c r="E892" s="381"/>
      <c r="F892" s="153">
        <f>F894</f>
        <v>100000</v>
      </c>
      <c r="G892" s="170">
        <f>G894</f>
        <v>30329.11</v>
      </c>
      <c r="H892" s="171">
        <f>G892/F892*100</f>
        <v>30.329109999999996</v>
      </c>
    </row>
    <row r="893" spans="2:8" x14ac:dyDescent="0.25">
      <c r="B893" s="213" t="s">
        <v>528</v>
      </c>
      <c r="C893" s="384" t="s">
        <v>153</v>
      </c>
      <c r="D893" s="384"/>
      <c r="E893" s="384"/>
      <c r="F893" s="211">
        <v>100000</v>
      </c>
      <c r="G893" s="209">
        <v>30329.11</v>
      </c>
      <c r="H893" s="220">
        <f>G893/F893*100</f>
        <v>30.329109999999996</v>
      </c>
    </row>
    <row r="894" spans="2:8" ht="24" customHeight="1" x14ac:dyDescent="0.25">
      <c r="B894" s="260" t="s">
        <v>621</v>
      </c>
      <c r="C894" s="387" t="s">
        <v>118</v>
      </c>
      <c r="D894" s="387"/>
      <c r="E894" s="387"/>
      <c r="F894" s="33">
        <v>100000</v>
      </c>
      <c r="G894" s="77">
        <f>SUM(G895:G896)</f>
        <v>30329.11</v>
      </c>
      <c r="H894" s="261">
        <f>G894/F894*100</f>
        <v>30.329109999999996</v>
      </c>
    </row>
    <row r="895" spans="2:8" ht="24" customHeight="1" x14ac:dyDescent="0.25">
      <c r="B895" s="172" t="s">
        <v>429</v>
      </c>
      <c r="C895" s="378" t="s">
        <v>120</v>
      </c>
      <c r="D895" s="378"/>
      <c r="E895" s="378"/>
      <c r="F895" s="17"/>
      <c r="G895" s="22">
        <v>30329.11</v>
      </c>
      <c r="H895" s="69"/>
    </row>
    <row r="896" spans="2:8" ht="24" customHeight="1" x14ac:dyDescent="0.25">
      <c r="B896" s="172" t="s">
        <v>431</v>
      </c>
      <c r="C896" s="378" t="s">
        <v>121</v>
      </c>
      <c r="D896" s="378"/>
      <c r="E896" s="378"/>
      <c r="F896" s="17"/>
      <c r="G896" s="22">
        <v>0</v>
      </c>
      <c r="H896" s="69"/>
    </row>
    <row r="897" spans="2:11" ht="23.25" x14ac:dyDescent="0.25">
      <c r="B897" s="169" t="s">
        <v>444</v>
      </c>
      <c r="C897" s="381" t="s">
        <v>445</v>
      </c>
      <c r="D897" s="381"/>
      <c r="E897" s="381"/>
      <c r="F897" s="153">
        <f>F899+F901</f>
        <v>55000</v>
      </c>
      <c r="G897" s="170">
        <f>G899+G901</f>
        <v>27596.77</v>
      </c>
      <c r="H897" s="171">
        <f>G897/F897*100</f>
        <v>50.175945454545456</v>
      </c>
    </row>
    <row r="898" spans="2:11" x14ac:dyDescent="0.25">
      <c r="B898" s="213" t="s">
        <v>528</v>
      </c>
      <c r="C898" s="384" t="s">
        <v>153</v>
      </c>
      <c r="D898" s="384"/>
      <c r="E898" s="384"/>
      <c r="F898" s="211">
        <v>55000</v>
      </c>
      <c r="G898" s="209">
        <v>27596.77</v>
      </c>
      <c r="H898" s="220">
        <f>G898/F898*100</f>
        <v>50.175945454545456</v>
      </c>
    </row>
    <row r="899" spans="2:11" ht="23.25" customHeight="1" x14ac:dyDescent="0.25">
      <c r="B899" s="260" t="s">
        <v>621</v>
      </c>
      <c r="C899" s="387" t="s">
        <v>118</v>
      </c>
      <c r="D899" s="387"/>
      <c r="E899" s="387"/>
      <c r="F899" s="33">
        <v>50000</v>
      </c>
      <c r="G899" s="77">
        <f>SUM(G900)</f>
        <v>23920</v>
      </c>
      <c r="H899" s="261">
        <f>G899/F899*100</f>
        <v>47.839999999999996</v>
      </c>
    </row>
    <row r="900" spans="2:11" ht="25.5" customHeight="1" x14ac:dyDescent="0.25">
      <c r="B900" s="172" t="s">
        <v>429</v>
      </c>
      <c r="C900" s="378" t="s">
        <v>120</v>
      </c>
      <c r="D900" s="378"/>
      <c r="E900" s="378"/>
      <c r="F900" s="16"/>
      <c r="G900" s="21">
        <v>23920</v>
      </c>
      <c r="H900" s="145"/>
    </row>
    <row r="901" spans="2:11" x14ac:dyDescent="0.25">
      <c r="B901" s="264">
        <v>38</v>
      </c>
      <c r="C901" s="387" t="s">
        <v>522</v>
      </c>
      <c r="D901" s="387"/>
      <c r="E901" s="387"/>
      <c r="F901" s="265">
        <v>5000</v>
      </c>
      <c r="G901" s="266">
        <f>SUM(G902)</f>
        <v>3676.77</v>
      </c>
      <c r="H901" s="261">
        <f>G901/F901*100</f>
        <v>73.535399999999996</v>
      </c>
    </row>
    <row r="902" spans="2:11" x14ac:dyDescent="0.25">
      <c r="B902" s="173">
        <v>3811</v>
      </c>
      <c r="C902" s="378" t="s">
        <v>123</v>
      </c>
      <c r="D902" s="378"/>
      <c r="E902" s="378"/>
      <c r="F902" s="16"/>
      <c r="G902" s="21">
        <v>3676.77</v>
      </c>
      <c r="H902" s="145"/>
    </row>
    <row r="903" spans="2:11" ht="23.25" customHeight="1" x14ac:dyDescent="0.25">
      <c r="B903" s="174" t="s">
        <v>446</v>
      </c>
      <c r="C903" s="393" t="s">
        <v>447</v>
      </c>
      <c r="D903" s="393"/>
      <c r="E903" s="393"/>
      <c r="F903" s="41">
        <f>F908+F930+F945</f>
        <v>1252000</v>
      </c>
      <c r="G903" s="41">
        <f>G908+G930+G945</f>
        <v>5142.38</v>
      </c>
      <c r="H903" s="175">
        <f t="shared" ref="H903:H912" si="91">G903/F903*100</f>
        <v>0.41073322683706071</v>
      </c>
    </row>
    <row r="904" spans="2:11" x14ac:dyDescent="0.25">
      <c r="B904" s="230" t="s">
        <v>528</v>
      </c>
      <c r="C904" s="389" t="s">
        <v>153</v>
      </c>
      <c r="D904" s="390"/>
      <c r="E904" s="391"/>
      <c r="F904" s="237">
        <f>F910+F918+F923+F932+F947</f>
        <v>152000</v>
      </c>
      <c r="G904" s="237">
        <f>G910+G918+G923+G932+G947</f>
        <v>5142.38</v>
      </c>
      <c r="H904" s="225">
        <f t="shared" si="91"/>
        <v>3.3831447368421053</v>
      </c>
      <c r="K904" s="107"/>
    </row>
    <row r="905" spans="2:11" x14ac:dyDescent="0.25">
      <c r="B905" s="230" t="s">
        <v>529</v>
      </c>
      <c r="C905" s="389" t="s">
        <v>530</v>
      </c>
      <c r="D905" s="390"/>
      <c r="E905" s="391"/>
      <c r="F905" s="237">
        <f>F919+F927+F933+F941+F948</f>
        <v>100000</v>
      </c>
      <c r="G905" s="237">
        <f>G919+G927+G933+G941+G948</f>
        <v>0</v>
      </c>
      <c r="H905" s="225"/>
    </row>
    <row r="906" spans="2:11" x14ac:dyDescent="0.25">
      <c r="B906" s="230" t="s">
        <v>536</v>
      </c>
      <c r="C906" s="389" t="s">
        <v>156</v>
      </c>
      <c r="D906" s="390"/>
      <c r="E906" s="391"/>
      <c r="F906" s="237">
        <f>F911+F949</f>
        <v>0</v>
      </c>
      <c r="G906" s="237">
        <f>G949</f>
        <v>0</v>
      </c>
      <c r="H906" s="225"/>
    </row>
    <row r="907" spans="2:11" x14ac:dyDescent="0.25">
      <c r="B907" s="230" t="s">
        <v>548</v>
      </c>
      <c r="C907" s="389" t="s">
        <v>549</v>
      </c>
      <c r="D907" s="390"/>
      <c r="E907" s="391"/>
      <c r="F907" s="237">
        <f>F942</f>
        <v>1000000</v>
      </c>
      <c r="G907" s="237"/>
      <c r="H907" s="225"/>
    </row>
    <row r="908" spans="2:11" ht="23.25" x14ac:dyDescent="0.25">
      <c r="B908" s="176" t="s">
        <v>448</v>
      </c>
      <c r="C908" s="392" t="s">
        <v>449</v>
      </c>
      <c r="D908" s="392"/>
      <c r="E908" s="392"/>
      <c r="F908" s="139">
        <f>F909+F917+F922+F926</f>
        <v>136000</v>
      </c>
      <c r="G908" s="139">
        <f>G909+G917+G922+G926</f>
        <v>4442.38</v>
      </c>
      <c r="H908" s="125">
        <f t="shared" si="91"/>
        <v>3.2664558823529415</v>
      </c>
      <c r="K908" s="107"/>
    </row>
    <row r="909" spans="2:11" ht="23.25" x14ac:dyDescent="0.25">
      <c r="B909" s="177" t="s">
        <v>450</v>
      </c>
      <c r="C909" s="381" t="s">
        <v>451</v>
      </c>
      <c r="D909" s="381"/>
      <c r="E909" s="381"/>
      <c r="F909" s="157">
        <f>F912+F914</f>
        <v>33000</v>
      </c>
      <c r="G909" s="157">
        <f>G912+G914</f>
        <v>3942.38</v>
      </c>
      <c r="H909" s="171">
        <f t="shared" si="91"/>
        <v>11.94660606060606</v>
      </c>
    </row>
    <row r="910" spans="2:11" x14ac:dyDescent="0.25">
      <c r="B910" s="226" t="s">
        <v>528</v>
      </c>
      <c r="C910" s="384" t="s">
        <v>153</v>
      </c>
      <c r="D910" s="384"/>
      <c r="E910" s="384"/>
      <c r="F910" s="201">
        <v>33000</v>
      </c>
      <c r="G910" s="206">
        <v>3942.38</v>
      </c>
      <c r="H910" s="236">
        <f t="shared" si="91"/>
        <v>11.94660606060606</v>
      </c>
    </row>
    <row r="911" spans="2:11" x14ac:dyDescent="0.25">
      <c r="B911" s="226" t="s">
        <v>536</v>
      </c>
      <c r="C911" s="207" t="s">
        <v>156</v>
      </c>
      <c r="D911" s="207"/>
      <c r="E911" s="207"/>
      <c r="F911" s="201">
        <v>0</v>
      </c>
      <c r="G911" s="206">
        <v>0</v>
      </c>
      <c r="H911" s="236"/>
    </row>
    <row r="912" spans="2:11" x14ac:dyDescent="0.25">
      <c r="B912" s="267">
        <v>32</v>
      </c>
      <c r="C912" s="387" t="s">
        <v>79</v>
      </c>
      <c r="D912" s="387"/>
      <c r="E912" s="387"/>
      <c r="F912" s="265">
        <v>6000</v>
      </c>
      <c r="G912" s="266">
        <f>SUM(G913)</f>
        <v>1642.38</v>
      </c>
      <c r="H912" s="261">
        <f t="shared" si="91"/>
        <v>27.373000000000005</v>
      </c>
    </row>
    <row r="913" spans="2:8" x14ac:dyDescent="0.25">
      <c r="B913" s="178">
        <v>3239</v>
      </c>
      <c r="C913" s="378" t="s">
        <v>100</v>
      </c>
      <c r="D913" s="378"/>
      <c r="E913" s="378"/>
      <c r="F913" s="16"/>
      <c r="G913" s="21">
        <v>1642.38</v>
      </c>
      <c r="H913" s="145"/>
    </row>
    <row r="914" spans="2:8" x14ac:dyDescent="0.25">
      <c r="B914" s="267">
        <v>38</v>
      </c>
      <c r="C914" s="387" t="s">
        <v>522</v>
      </c>
      <c r="D914" s="387"/>
      <c r="E914" s="387"/>
      <c r="F914" s="265">
        <v>27000</v>
      </c>
      <c r="G914" s="266">
        <f>SUM(G915:G916)</f>
        <v>2300</v>
      </c>
      <c r="H914" s="261">
        <f>G914/F914*100</f>
        <v>8.518518518518519</v>
      </c>
    </row>
    <row r="915" spans="2:8" x14ac:dyDescent="0.25">
      <c r="B915" s="178">
        <v>3811</v>
      </c>
      <c r="C915" s="378" t="s">
        <v>123</v>
      </c>
      <c r="D915" s="378"/>
      <c r="E915" s="378"/>
      <c r="F915" s="16"/>
      <c r="G915" s="21">
        <v>2300</v>
      </c>
      <c r="H915" s="145"/>
    </row>
    <row r="916" spans="2:8" x14ac:dyDescent="0.25">
      <c r="B916" s="178">
        <v>3812</v>
      </c>
      <c r="C916" s="377" t="s">
        <v>646</v>
      </c>
      <c r="D916" s="378"/>
      <c r="E916" s="379"/>
      <c r="F916" s="16"/>
      <c r="G916" s="21">
        <v>0</v>
      </c>
      <c r="H916" s="145"/>
    </row>
    <row r="917" spans="2:8" ht="23.25" x14ac:dyDescent="0.25">
      <c r="B917" s="177" t="s">
        <v>452</v>
      </c>
      <c r="C917" s="381" t="s">
        <v>453</v>
      </c>
      <c r="D917" s="381"/>
      <c r="E917" s="381"/>
      <c r="F917" s="157">
        <f>F920</f>
        <v>2000</v>
      </c>
      <c r="G917" s="157">
        <f>G920</f>
        <v>0</v>
      </c>
      <c r="H917" s="171">
        <f>G917/F917*100</f>
        <v>0</v>
      </c>
    </row>
    <row r="918" spans="2:8" x14ac:dyDescent="0.25">
      <c r="B918" s="226" t="s">
        <v>528</v>
      </c>
      <c r="C918" s="384" t="s">
        <v>153</v>
      </c>
      <c r="D918" s="384"/>
      <c r="E918" s="384"/>
      <c r="F918" s="201">
        <v>2000</v>
      </c>
      <c r="G918" s="206">
        <v>0</v>
      </c>
      <c r="H918" s="236">
        <f t="shared" ref="H918:H919" si="92">G918/F918*100</f>
        <v>0</v>
      </c>
    </row>
    <row r="919" spans="2:8" ht="15" customHeight="1" x14ac:dyDescent="0.25">
      <c r="B919" s="213" t="s">
        <v>529</v>
      </c>
      <c r="C919" s="383" t="s">
        <v>530</v>
      </c>
      <c r="D919" s="384"/>
      <c r="E919" s="385"/>
      <c r="F919" s="201">
        <v>0</v>
      </c>
      <c r="G919" s="206">
        <v>0</v>
      </c>
      <c r="H919" s="236" t="e">
        <f t="shared" si="92"/>
        <v>#DIV/0!</v>
      </c>
    </row>
    <row r="920" spans="2:8" x14ac:dyDescent="0.25">
      <c r="B920" s="267">
        <v>38</v>
      </c>
      <c r="C920" s="387" t="s">
        <v>522</v>
      </c>
      <c r="D920" s="387"/>
      <c r="E920" s="387"/>
      <c r="F920" s="265">
        <v>2000</v>
      </c>
      <c r="G920" s="266">
        <f>G921</f>
        <v>0</v>
      </c>
      <c r="H920" s="261">
        <f>G920/F920*100</f>
        <v>0</v>
      </c>
    </row>
    <row r="921" spans="2:8" x14ac:dyDescent="0.25">
      <c r="B921" s="178">
        <v>3811</v>
      </c>
      <c r="C921" s="377" t="s">
        <v>51</v>
      </c>
      <c r="D921" s="378"/>
      <c r="E921" s="379"/>
      <c r="F921" s="16"/>
      <c r="G921" s="21">
        <v>0</v>
      </c>
      <c r="H921" s="69"/>
    </row>
    <row r="922" spans="2:8" ht="23.25" x14ac:dyDescent="0.25">
      <c r="B922" s="177" t="s">
        <v>454</v>
      </c>
      <c r="C922" s="381" t="s">
        <v>455</v>
      </c>
      <c r="D922" s="381"/>
      <c r="E922" s="381"/>
      <c r="F922" s="157">
        <f>F924</f>
        <v>1000</v>
      </c>
      <c r="G922" s="179">
        <f>G924</f>
        <v>500</v>
      </c>
      <c r="H922" s="171">
        <f>G922/F922*100</f>
        <v>50</v>
      </c>
    </row>
    <row r="923" spans="2:8" x14ac:dyDescent="0.25">
      <c r="B923" s="226" t="s">
        <v>528</v>
      </c>
      <c r="C923" s="384" t="s">
        <v>153</v>
      </c>
      <c r="D923" s="384"/>
      <c r="E923" s="384"/>
      <c r="F923" s="201">
        <v>1000</v>
      </c>
      <c r="G923" s="206">
        <v>500</v>
      </c>
      <c r="H923" s="236">
        <f>G923/F923*100</f>
        <v>50</v>
      </c>
    </row>
    <row r="924" spans="2:8" ht="15" customHeight="1" x14ac:dyDescent="0.25">
      <c r="B924" s="267">
        <v>38</v>
      </c>
      <c r="C924" s="387" t="s">
        <v>522</v>
      </c>
      <c r="D924" s="387"/>
      <c r="E924" s="387"/>
      <c r="F924" s="265">
        <v>1000</v>
      </c>
      <c r="G924" s="266">
        <f>SUM(G925)</f>
        <v>500</v>
      </c>
      <c r="H924" s="261">
        <f>G924/F924*100</f>
        <v>50</v>
      </c>
    </row>
    <row r="925" spans="2:8" x14ac:dyDescent="0.25">
      <c r="B925" s="178">
        <v>3811</v>
      </c>
      <c r="C925" s="378" t="s">
        <v>123</v>
      </c>
      <c r="D925" s="378"/>
      <c r="E925" s="378"/>
      <c r="F925" s="16"/>
      <c r="G925" s="21">
        <v>500</v>
      </c>
      <c r="H925" s="145"/>
    </row>
    <row r="926" spans="2:8" ht="34.5" x14ac:dyDescent="0.25">
      <c r="B926" s="177" t="s">
        <v>624</v>
      </c>
      <c r="C926" s="380" t="s">
        <v>625</v>
      </c>
      <c r="D926" s="381"/>
      <c r="E926" s="382"/>
      <c r="F926" s="157">
        <f>F928</f>
        <v>100000</v>
      </c>
      <c r="G926" s="157">
        <f>G928</f>
        <v>0</v>
      </c>
      <c r="H926" s="171">
        <f>G926/F926*100</f>
        <v>0</v>
      </c>
    </row>
    <row r="927" spans="2:8" ht="15" customHeight="1" x14ac:dyDescent="0.25">
      <c r="B927" s="213" t="s">
        <v>529</v>
      </c>
      <c r="C927" s="383" t="s">
        <v>530</v>
      </c>
      <c r="D927" s="384"/>
      <c r="E927" s="385"/>
      <c r="F927" s="268">
        <v>100000</v>
      </c>
      <c r="G927" s="205">
        <v>0</v>
      </c>
      <c r="H927" s="236">
        <f>G927/F927*100</f>
        <v>0</v>
      </c>
    </row>
    <row r="928" spans="2:8" ht="24" customHeight="1" x14ac:dyDescent="0.25">
      <c r="B928" s="267">
        <v>42</v>
      </c>
      <c r="C928" s="386" t="s">
        <v>133</v>
      </c>
      <c r="D928" s="387"/>
      <c r="E928" s="388"/>
      <c r="F928" s="265">
        <v>100000</v>
      </c>
      <c r="G928" s="266">
        <f>SUM(G929)</f>
        <v>0</v>
      </c>
      <c r="H928" s="261">
        <f>G928/F928*100</f>
        <v>0</v>
      </c>
    </row>
    <row r="929" spans="1:8" x14ac:dyDescent="0.25">
      <c r="B929" s="178">
        <v>4212</v>
      </c>
      <c r="C929" s="377" t="s">
        <v>135</v>
      </c>
      <c r="D929" s="378"/>
      <c r="E929" s="379"/>
      <c r="F929" s="16"/>
      <c r="G929" s="21">
        <v>0</v>
      </c>
      <c r="H929" s="145"/>
    </row>
    <row r="930" spans="1:8" ht="23.25" customHeight="1" x14ac:dyDescent="0.25">
      <c r="B930" s="176" t="s">
        <v>456</v>
      </c>
      <c r="C930" s="392" t="s">
        <v>457</v>
      </c>
      <c r="D930" s="392"/>
      <c r="E930" s="392"/>
      <c r="F930" s="139">
        <f>F931+F939</f>
        <v>1063000</v>
      </c>
      <c r="G930" s="139">
        <f>G931+G939</f>
        <v>700</v>
      </c>
      <c r="H930" s="125">
        <f>G930/F930*100</f>
        <v>6.5851364063969894E-2</v>
      </c>
    </row>
    <row r="931" spans="1:8" ht="23.25" x14ac:dyDescent="0.25">
      <c r="B931" s="177" t="s">
        <v>450</v>
      </c>
      <c r="C931" s="425" t="s">
        <v>458</v>
      </c>
      <c r="D931" s="425"/>
      <c r="E931" s="425"/>
      <c r="F931" s="157">
        <f>F934+F937</f>
        <v>63000</v>
      </c>
      <c r="G931" s="157">
        <f>G934+G937</f>
        <v>700</v>
      </c>
      <c r="H931" s="171">
        <f>G931/F931*100</f>
        <v>1.1111111111111112</v>
      </c>
    </row>
    <row r="932" spans="1:8" x14ac:dyDescent="0.25">
      <c r="B932" s="227" t="s">
        <v>528</v>
      </c>
      <c r="C932" s="423" t="s">
        <v>153</v>
      </c>
      <c r="D932" s="423"/>
      <c r="E932" s="423"/>
      <c r="F932" s="211">
        <v>63000</v>
      </c>
      <c r="G932" s="209">
        <v>700</v>
      </c>
      <c r="H932" s="236">
        <f>G932/F932*100</f>
        <v>1.1111111111111112</v>
      </c>
    </row>
    <row r="933" spans="1:8" ht="15" customHeight="1" x14ac:dyDescent="0.25">
      <c r="B933" s="213" t="s">
        <v>531</v>
      </c>
      <c r="C933" s="383" t="s">
        <v>592</v>
      </c>
      <c r="D933" s="384"/>
      <c r="E933" s="385"/>
      <c r="F933" s="211">
        <v>0</v>
      </c>
      <c r="G933" s="209">
        <v>0</v>
      </c>
      <c r="H933" s="236" t="e">
        <f>G933/F933*100</f>
        <v>#DIV/0!</v>
      </c>
    </row>
    <row r="934" spans="1:8" x14ac:dyDescent="0.25">
      <c r="B934" s="264">
        <v>38</v>
      </c>
      <c r="C934" s="422" t="s">
        <v>522</v>
      </c>
      <c r="D934" s="422"/>
      <c r="E934" s="422"/>
      <c r="F934" s="33">
        <v>13000</v>
      </c>
      <c r="G934" s="77">
        <f>SUM(G935:G936)</f>
        <v>700</v>
      </c>
      <c r="H934" s="261">
        <f>G934/F934*100</f>
        <v>5.384615384615385</v>
      </c>
    </row>
    <row r="935" spans="1:8" x14ac:dyDescent="0.25">
      <c r="B935" s="173">
        <v>3811</v>
      </c>
      <c r="C935" s="421" t="s">
        <v>123</v>
      </c>
      <c r="D935" s="421"/>
      <c r="E935" s="421"/>
      <c r="F935" s="17"/>
      <c r="G935" s="22">
        <v>700</v>
      </c>
      <c r="H935" s="69"/>
    </row>
    <row r="936" spans="1:8" x14ac:dyDescent="0.25">
      <c r="B936" s="173">
        <v>3812</v>
      </c>
      <c r="C936" s="377" t="s">
        <v>646</v>
      </c>
      <c r="D936" s="378"/>
      <c r="E936" s="379"/>
      <c r="F936" s="17"/>
      <c r="G936" s="22">
        <v>0</v>
      </c>
      <c r="H936" s="69"/>
    </row>
    <row r="937" spans="1:8" ht="17.25" customHeight="1" x14ac:dyDescent="0.25">
      <c r="A937" s="154"/>
      <c r="B937" s="260" t="s">
        <v>589</v>
      </c>
      <c r="C937" s="387" t="s">
        <v>705</v>
      </c>
      <c r="D937" s="387"/>
      <c r="E937" s="387"/>
      <c r="F937" s="33">
        <v>50000</v>
      </c>
      <c r="G937" s="77">
        <f>SUM(G938)</f>
        <v>0</v>
      </c>
      <c r="H937" s="261">
        <f>G937/F937*100</f>
        <v>0</v>
      </c>
    </row>
    <row r="938" spans="1:8" ht="25.5" customHeight="1" x14ac:dyDescent="0.25">
      <c r="A938" s="154"/>
      <c r="B938" s="172" t="s">
        <v>420</v>
      </c>
      <c r="C938" s="378" t="s">
        <v>147</v>
      </c>
      <c r="D938" s="378"/>
      <c r="E938" s="378"/>
      <c r="F938" s="17"/>
      <c r="G938" s="22">
        <v>0</v>
      </c>
      <c r="H938" s="69"/>
    </row>
    <row r="939" spans="1:8" ht="37.5" customHeight="1" x14ac:dyDescent="0.25">
      <c r="B939" s="169" t="s">
        <v>626</v>
      </c>
      <c r="C939" s="380" t="s">
        <v>627</v>
      </c>
      <c r="D939" s="381"/>
      <c r="E939" s="382"/>
      <c r="F939" s="153">
        <f>F943</f>
        <v>1000000</v>
      </c>
      <c r="G939" s="153">
        <f>G943</f>
        <v>0</v>
      </c>
      <c r="H939" s="171">
        <f>G939/F939*100</f>
        <v>0</v>
      </c>
    </row>
    <row r="940" spans="1:8" ht="14.25" customHeight="1" x14ac:dyDescent="0.25">
      <c r="B940" s="213" t="s">
        <v>533</v>
      </c>
      <c r="C940" s="383" t="s">
        <v>534</v>
      </c>
      <c r="D940" s="384"/>
      <c r="E940" s="385"/>
      <c r="F940" s="211"/>
      <c r="G940" s="209">
        <v>0</v>
      </c>
      <c r="H940" s="236" t="e">
        <f>G940/F940*100</f>
        <v>#DIV/0!</v>
      </c>
    </row>
    <row r="941" spans="1:8" ht="14.25" customHeight="1" x14ac:dyDescent="0.25">
      <c r="B941" s="213" t="s">
        <v>529</v>
      </c>
      <c r="C941" s="383" t="s">
        <v>530</v>
      </c>
      <c r="D941" s="384"/>
      <c r="E941" s="385"/>
      <c r="F941" s="211"/>
      <c r="G941" s="209">
        <v>0</v>
      </c>
      <c r="H941" s="236" t="e">
        <f>G941/F941*100</f>
        <v>#DIV/0!</v>
      </c>
    </row>
    <row r="942" spans="1:8" ht="14.25" customHeight="1" x14ac:dyDescent="0.25">
      <c r="B942" s="213" t="s">
        <v>548</v>
      </c>
      <c r="C942" s="383" t="s">
        <v>549</v>
      </c>
      <c r="D942" s="384"/>
      <c r="E942" s="385"/>
      <c r="F942" s="211">
        <v>1000000</v>
      </c>
      <c r="G942" s="209">
        <v>0</v>
      </c>
      <c r="H942" s="236"/>
    </row>
    <row r="943" spans="1:8" ht="25.5" customHeight="1" x14ac:dyDescent="0.25">
      <c r="B943" s="260" t="s">
        <v>588</v>
      </c>
      <c r="C943" s="386" t="s">
        <v>133</v>
      </c>
      <c r="D943" s="387"/>
      <c r="E943" s="388"/>
      <c r="F943" s="33">
        <v>1000000</v>
      </c>
      <c r="G943" s="77">
        <f>SUM(G944)</f>
        <v>0</v>
      </c>
      <c r="H943" s="261">
        <f>G943/F943*100</f>
        <v>0</v>
      </c>
    </row>
    <row r="944" spans="1:8" ht="15" customHeight="1" x14ac:dyDescent="0.25">
      <c r="B944" s="172" t="s">
        <v>642</v>
      </c>
      <c r="C944" s="377" t="s">
        <v>135</v>
      </c>
      <c r="D944" s="378"/>
      <c r="E944" s="379"/>
      <c r="F944" s="17"/>
      <c r="G944" s="22">
        <v>0</v>
      </c>
      <c r="H944" s="69"/>
    </row>
    <row r="945" spans="2:19" ht="23.25" x14ac:dyDescent="0.25">
      <c r="B945" s="176" t="s">
        <v>459</v>
      </c>
      <c r="C945" s="424" t="s">
        <v>460</v>
      </c>
      <c r="D945" s="424"/>
      <c r="E945" s="424"/>
      <c r="F945" s="115">
        <f>F946</f>
        <v>53000</v>
      </c>
      <c r="G945" s="168">
        <f>G946</f>
        <v>0</v>
      </c>
      <c r="H945" s="125">
        <f>G945/F945*100</f>
        <v>0</v>
      </c>
    </row>
    <row r="946" spans="2:19" ht="23.25" x14ac:dyDescent="0.25">
      <c r="B946" s="177" t="s">
        <v>461</v>
      </c>
      <c r="C946" s="425" t="s">
        <v>628</v>
      </c>
      <c r="D946" s="425"/>
      <c r="E946" s="425"/>
      <c r="F946" s="153">
        <f>F950</f>
        <v>53000</v>
      </c>
      <c r="G946" s="153">
        <f>G950</f>
        <v>0</v>
      </c>
      <c r="H946" s="171">
        <f>G946/F946*100</f>
        <v>0</v>
      </c>
    </row>
    <row r="947" spans="2:19" x14ac:dyDescent="0.25">
      <c r="B947" s="226" t="s">
        <v>528</v>
      </c>
      <c r="C947" s="423" t="s">
        <v>153</v>
      </c>
      <c r="D947" s="423"/>
      <c r="E947" s="423"/>
      <c r="F947" s="211">
        <v>53000</v>
      </c>
      <c r="G947" s="209">
        <v>0</v>
      </c>
      <c r="H947" s="220">
        <f>G947/F947*100</f>
        <v>0</v>
      </c>
    </row>
    <row r="948" spans="2:19" ht="15" customHeight="1" x14ac:dyDescent="0.25">
      <c r="B948" s="213" t="s">
        <v>529</v>
      </c>
      <c r="C948" s="383" t="s">
        <v>530</v>
      </c>
      <c r="D948" s="384"/>
      <c r="E948" s="385"/>
      <c r="F948" s="211">
        <v>0</v>
      </c>
      <c r="G948" s="209">
        <v>0</v>
      </c>
      <c r="H948" s="220" t="e">
        <f t="shared" ref="H948:H949" si="93">G948/F948*100</f>
        <v>#DIV/0!</v>
      </c>
    </row>
    <row r="949" spans="2:19" x14ac:dyDescent="0.25">
      <c r="B949" s="226" t="s">
        <v>536</v>
      </c>
      <c r="C949" s="228" t="s">
        <v>156</v>
      </c>
      <c r="D949" s="228"/>
      <c r="E949" s="228"/>
      <c r="F949" s="211">
        <v>0</v>
      </c>
      <c r="G949" s="209">
        <v>0</v>
      </c>
      <c r="H949" s="220" t="e">
        <f t="shared" si="93"/>
        <v>#DIV/0!</v>
      </c>
    </row>
    <row r="950" spans="2:19" x14ac:dyDescent="0.25">
      <c r="B950" s="267">
        <v>38</v>
      </c>
      <c r="C950" s="422" t="s">
        <v>522</v>
      </c>
      <c r="D950" s="422"/>
      <c r="E950" s="422"/>
      <c r="F950" s="33">
        <v>53000</v>
      </c>
      <c r="G950" s="77">
        <f>SUM(G951:G953)</f>
        <v>0</v>
      </c>
      <c r="H950" s="261">
        <f>G950/F950*100</f>
        <v>0</v>
      </c>
    </row>
    <row r="951" spans="2:19" x14ac:dyDescent="0.25">
      <c r="B951" s="178">
        <v>3811</v>
      </c>
      <c r="C951" s="421" t="s">
        <v>462</v>
      </c>
      <c r="D951" s="421"/>
      <c r="E951" s="421"/>
      <c r="F951" s="17"/>
      <c r="G951" s="22">
        <v>0</v>
      </c>
      <c r="H951" s="69"/>
    </row>
    <row r="952" spans="2:19" x14ac:dyDescent="0.25">
      <c r="B952" s="178">
        <v>3812</v>
      </c>
      <c r="C952" s="377" t="s">
        <v>646</v>
      </c>
      <c r="D952" s="378"/>
      <c r="E952" s="379"/>
      <c r="F952" s="17"/>
      <c r="G952" s="22">
        <v>0</v>
      </c>
      <c r="H952" s="69"/>
    </row>
    <row r="953" spans="2:19" ht="23.25" customHeight="1" x14ac:dyDescent="0.25">
      <c r="B953" s="178">
        <v>3821</v>
      </c>
      <c r="C953" s="421" t="s">
        <v>124</v>
      </c>
      <c r="D953" s="421"/>
      <c r="E953" s="421"/>
      <c r="F953" s="17"/>
      <c r="G953" s="22">
        <v>0</v>
      </c>
      <c r="H953" s="69"/>
    </row>
    <row r="954" spans="2:19" ht="21.75" customHeight="1" x14ac:dyDescent="0.25">
      <c r="B954" s="174" t="s">
        <v>463</v>
      </c>
      <c r="C954" s="517" t="s">
        <v>287</v>
      </c>
      <c r="D954" s="517"/>
      <c r="E954" s="517"/>
      <c r="F954" s="42">
        <f>F959+F964+F969</f>
        <v>46600</v>
      </c>
      <c r="G954" s="68">
        <f>G959+G964+G969</f>
        <v>6404.43</v>
      </c>
      <c r="H954" s="175">
        <f>G954/F954*100</f>
        <v>13.743412017167383</v>
      </c>
    </row>
    <row r="955" spans="2:19" x14ac:dyDescent="0.25">
      <c r="B955" s="230" t="s">
        <v>528</v>
      </c>
      <c r="C955" s="389" t="s">
        <v>153</v>
      </c>
      <c r="D955" s="390"/>
      <c r="E955" s="391"/>
      <c r="F955" s="217">
        <f>F961+F971+F978</f>
        <v>40000</v>
      </c>
      <c r="G955" s="217">
        <f>G961+G971+G978</f>
        <v>6404.43</v>
      </c>
      <c r="H955" s="225">
        <f>G955/F955*100</f>
        <v>16.011074999999998</v>
      </c>
    </row>
    <row r="956" spans="2:19" x14ac:dyDescent="0.25">
      <c r="B956" s="230" t="s">
        <v>533</v>
      </c>
      <c r="C956" s="389" t="s">
        <v>534</v>
      </c>
      <c r="D956" s="390"/>
      <c r="E956" s="391"/>
      <c r="F956" s="217"/>
      <c r="G956" s="217"/>
      <c r="H956" s="225"/>
    </row>
    <row r="957" spans="2:19" ht="15" customHeight="1" x14ac:dyDescent="0.25">
      <c r="B957" s="230" t="s">
        <v>529</v>
      </c>
      <c r="C957" s="389" t="s">
        <v>530</v>
      </c>
      <c r="D957" s="390"/>
      <c r="E957" s="391"/>
      <c r="F957" s="217">
        <f>F966+F972</f>
        <v>6600</v>
      </c>
      <c r="G957" s="217">
        <f>G966+G972</f>
        <v>0</v>
      </c>
      <c r="H957" s="225">
        <f t="shared" ref="H957" si="94">G957/F957*100</f>
        <v>0</v>
      </c>
    </row>
    <row r="958" spans="2:19" ht="15" customHeight="1" x14ac:dyDescent="0.25">
      <c r="B958" s="230" t="s">
        <v>531</v>
      </c>
      <c r="C958" s="389" t="s">
        <v>592</v>
      </c>
      <c r="D958" s="390"/>
      <c r="E958" s="391"/>
      <c r="F958" s="217"/>
      <c r="G958" s="217"/>
      <c r="H958" s="225"/>
    </row>
    <row r="959" spans="2:19" ht="21" customHeight="1" x14ac:dyDescent="0.25">
      <c r="B959" s="176" t="s">
        <v>464</v>
      </c>
      <c r="C959" s="424" t="s">
        <v>465</v>
      </c>
      <c r="D959" s="424"/>
      <c r="E959" s="424"/>
      <c r="F959" s="115">
        <f>F960</f>
        <v>15000</v>
      </c>
      <c r="G959" s="168">
        <f>G960</f>
        <v>2399.41</v>
      </c>
      <c r="H959" s="125">
        <f>G959/F959*100</f>
        <v>15.996066666666668</v>
      </c>
      <c r="K959" s="107"/>
      <c r="M959" s="182"/>
      <c r="N959" s="182"/>
      <c r="O959" s="181"/>
      <c r="P959" s="181"/>
      <c r="R959" s="22"/>
      <c r="S959" s="22"/>
    </row>
    <row r="960" spans="2:19" ht="23.25" x14ac:dyDescent="0.25">
      <c r="B960" s="177" t="s">
        <v>466</v>
      </c>
      <c r="C960" s="425" t="s">
        <v>467</v>
      </c>
      <c r="D960" s="425"/>
      <c r="E960" s="425"/>
      <c r="F960" s="153">
        <f>F962</f>
        <v>15000</v>
      </c>
      <c r="G960" s="170">
        <f>G962</f>
        <v>2399.41</v>
      </c>
      <c r="H960" s="171">
        <f>G960/F960*100</f>
        <v>15.996066666666668</v>
      </c>
      <c r="M960" s="182"/>
      <c r="N960" s="182"/>
      <c r="O960" s="181"/>
      <c r="P960" s="107"/>
      <c r="R960" s="22"/>
      <c r="S960" s="22"/>
    </row>
    <row r="961" spans="2:19" x14ac:dyDescent="0.25">
      <c r="B961" s="226" t="s">
        <v>528</v>
      </c>
      <c r="C961" s="423" t="s">
        <v>153</v>
      </c>
      <c r="D961" s="423"/>
      <c r="E961" s="423"/>
      <c r="F961" s="211">
        <v>15000</v>
      </c>
      <c r="G961" s="209">
        <v>2399.41</v>
      </c>
      <c r="H961" s="220">
        <f>G961/F961*100</f>
        <v>15.996066666666668</v>
      </c>
      <c r="M961" s="182"/>
      <c r="N961" s="182"/>
      <c r="O961" s="181"/>
      <c r="P961" s="181"/>
      <c r="R961" s="22"/>
      <c r="S961" s="22"/>
    </row>
    <row r="962" spans="2:19" ht="18" customHeight="1" x14ac:dyDescent="0.25">
      <c r="B962" s="267">
        <v>35</v>
      </c>
      <c r="C962" s="422" t="s">
        <v>114</v>
      </c>
      <c r="D962" s="422"/>
      <c r="E962" s="422"/>
      <c r="F962" s="33">
        <v>15000</v>
      </c>
      <c r="G962" s="77">
        <f>SUM(G963)</f>
        <v>2399.41</v>
      </c>
      <c r="H962" s="261">
        <f>G962/F962*100</f>
        <v>15.996066666666668</v>
      </c>
      <c r="M962" s="182"/>
      <c r="N962" s="182"/>
      <c r="O962" s="181"/>
      <c r="P962" s="181"/>
      <c r="R962" s="22"/>
      <c r="S962" s="22"/>
    </row>
    <row r="963" spans="2:19" ht="23.25" customHeight="1" x14ac:dyDescent="0.25">
      <c r="B963" s="178">
        <v>3523</v>
      </c>
      <c r="C963" s="421" t="s">
        <v>117</v>
      </c>
      <c r="D963" s="421"/>
      <c r="E963" s="421"/>
      <c r="F963" s="17"/>
      <c r="G963" s="22">
        <v>2399.41</v>
      </c>
      <c r="H963" s="69"/>
      <c r="M963" s="182"/>
      <c r="N963" s="182"/>
      <c r="O963" s="181"/>
      <c r="P963" s="181"/>
      <c r="R963" s="22"/>
      <c r="S963" s="22"/>
    </row>
    <row r="964" spans="2:19" ht="23.25" x14ac:dyDescent="0.25">
      <c r="B964" s="176" t="s">
        <v>468</v>
      </c>
      <c r="C964" s="424" t="s">
        <v>469</v>
      </c>
      <c r="D964" s="424"/>
      <c r="E964" s="424"/>
      <c r="F964" s="115">
        <f>F965</f>
        <v>6600</v>
      </c>
      <c r="G964" s="115">
        <f>G965</f>
        <v>0</v>
      </c>
      <c r="H964" s="125">
        <f>G964/F964*100</f>
        <v>0</v>
      </c>
      <c r="M964" s="182"/>
      <c r="N964" s="182"/>
      <c r="O964" s="182"/>
      <c r="R964" s="22"/>
      <c r="S964" s="22"/>
    </row>
    <row r="965" spans="2:19" ht="23.25" x14ac:dyDescent="0.25">
      <c r="B965" s="177" t="s">
        <v>629</v>
      </c>
      <c r="C965" s="425" t="s">
        <v>630</v>
      </c>
      <c r="D965" s="425"/>
      <c r="E965" s="425"/>
      <c r="F965" s="153">
        <f>F967</f>
        <v>6600</v>
      </c>
      <c r="G965" s="170">
        <f>G967</f>
        <v>0</v>
      </c>
      <c r="H965" s="171">
        <f>G965/F965*100</f>
        <v>0</v>
      </c>
      <c r="M965" s="182"/>
      <c r="N965" s="182"/>
      <c r="O965" s="181"/>
      <c r="P965" s="181"/>
      <c r="R965" s="22"/>
      <c r="S965" s="22"/>
    </row>
    <row r="966" spans="2:19" ht="17.25" customHeight="1" x14ac:dyDescent="0.25">
      <c r="B966" s="226" t="s">
        <v>529</v>
      </c>
      <c r="C966" s="383" t="s">
        <v>530</v>
      </c>
      <c r="D966" s="384"/>
      <c r="E966" s="385"/>
      <c r="F966" s="211">
        <v>6600</v>
      </c>
      <c r="G966" s="209">
        <v>0</v>
      </c>
      <c r="H966" s="220">
        <f>G966/F966*100</f>
        <v>0</v>
      </c>
      <c r="M966" s="182"/>
      <c r="N966" s="182"/>
      <c r="O966" s="181"/>
      <c r="P966" s="107"/>
      <c r="R966" s="22"/>
      <c r="S966" s="80"/>
    </row>
    <row r="967" spans="2:19" x14ac:dyDescent="0.25">
      <c r="B967" s="267">
        <v>32</v>
      </c>
      <c r="C967" s="422" t="s">
        <v>79</v>
      </c>
      <c r="D967" s="422"/>
      <c r="E967" s="422"/>
      <c r="F967" s="33">
        <v>6600</v>
      </c>
      <c r="G967" s="77">
        <f>SUM(G968)</f>
        <v>0</v>
      </c>
      <c r="H967" s="261">
        <f>G967/F967*100</f>
        <v>0</v>
      </c>
      <c r="M967" s="182"/>
      <c r="N967" s="182"/>
      <c r="O967" s="183"/>
      <c r="P967" s="183"/>
      <c r="Q967" s="184"/>
      <c r="R967" s="186"/>
      <c r="S967" s="185"/>
    </row>
    <row r="968" spans="2:19" x14ac:dyDescent="0.25">
      <c r="B968" s="178">
        <v>3237</v>
      </c>
      <c r="C968" s="421" t="s">
        <v>98</v>
      </c>
      <c r="D968" s="421"/>
      <c r="E968" s="421"/>
      <c r="F968" s="17"/>
      <c r="G968" s="22">
        <v>0</v>
      </c>
      <c r="H968" s="69"/>
    </row>
    <row r="969" spans="2:19" ht="23.25" x14ac:dyDescent="0.25">
      <c r="B969" s="176" t="s">
        <v>470</v>
      </c>
      <c r="C969" s="424" t="s">
        <v>471</v>
      </c>
      <c r="D969" s="424"/>
      <c r="E969" s="424"/>
      <c r="F969" s="115">
        <f>F970+F977</f>
        <v>25000</v>
      </c>
      <c r="G969" s="115">
        <f>G970+G977</f>
        <v>4005.02</v>
      </c>
      <c r="H969" s="125">
        <f>G969/F969*100</f>
        <v>16.02008</v>
      </c>
      <c r="O969" s="22"/>
      <c r="P969" s="22"/>
      <c r="R969" s="53"/>
      <c r="S969" s="107"/>
    </row>
    <row r="970" spans="2:19" ht="34.5" x14ac:dyDescent="0.25">
      <c r="B970" s="177" t="s">
        <v>631</v>
      </c>
      <c r="C970" s="380" t="s">
        <v>632</v>
      </c>
      <c r="D970" s="381"/>
      <c r="E970" s="382"/>
      <c r="F970" s="153">
        <f>F973+F975</f>
        <v>20000</v>
      </c>
      <c r="G970" s="153">
        <f>G973+G975</f>
        <v>0</v>
      </c>
      <c r="H970" s="171">
        <f>G970/F970*100</f>
        <v>0</v>
      </c>
      <c r="O970" s="22"/>
      <c r="P970" s="22"/>
      <c r="R970" s="53"/>
      <c r="S970" s="107"/>
    </row>
    <row r="971" spans="2:19" ht="15" customHeight="1" x14ac:dyDescent="0.25">
      <c r="B971" s="226" t="s">
        <v>528</v>
      </c>
      <c r="C971" s="383" t="s">
        <v>153</v>
      </c>
      <c r="D971" s="384"/>
      <c r="E971" s="385"/>
      <c r="F971" s="211">
        <v>20000</v>
      </c>
      <c r="G971" s="209">
        <v>0</v>
      </c>
      <c r="H971" s="220">
        <f t="shared" ref="H971:H972" si="95">G971/F971*100</f>
        <v>0</v>
      </c>
      <c r="O971" s="22"/>
      <c r="P971" s="22"/>
      <c r="R971" s="53"/>
      <c r="S971" s="107"/>
    </row>
    <row r="972" spans="2:19" x14ac:dyDescent="0.25">
      <c r="B972" s="226" t="s">
        <v>529</v>
      </c>
      <c r="C972" s="383" t="s">
        <v>530</v>
      </c>
      <c r="D972" s="384"/>
      <c r="E972" s="385"/>
      <c r="F972" s="211">
        <v>0</v>
      </c>
      <c r="G972" s="209">
        <v>0</v>
      </c>
      <c r="H972" s="220" t="e">
        <f t="shared" si="95"/>
        <v>#DIV/0!</v>
      </c>
      <c r="O972" s="22"/>
      <c r="P972" s="22"/>
      <c r="R972" s="53"/>
      <c r="S972" s="107"/>
    </row>
    <row r="973" spans="2:19" x14ac:dyDescent="0.25">
      <c r="B973" s="267">
        <v>38</v>
      </c>
      <c r="C973" s="422" t="s">
        <v>522</v>
      </c>
      <c r="D973" s="422"/>
      <c r="E973" s="422"/>
      <c r="F973" s="33">
        <v>5000</v>
      </c>
      <c r="G973" s="33">
        <f>SUM(G974)</f>
        <v>0</v>
      </c>
      <c r="H973" s="261"/>
      <c r="O973" s="22"/>
      <c r="P973" s="22"/>
      <c r="R973" s="53"/>
      <c r="S973" s="107"/>
    </row>
    <row r="974" spans="2:19" x14ac:dyDescent="0.25">
      <c r="B974" s="178">
        <v>3811</v>
      </c>
      <c r="C974" s="421" t="s">
        <v>462</v>
      </c>
      <c r="D974" s="421"/>
      <c r="E974" s="421"/>
      <c r="F974" s="307"/>
      <c r="G974" s="313">
        <v>0</v>
      </c>
      <c r="H974" s="350"/>
      <c r="O974" s="22"/>
      <c r="P974" s="22"/>
      <c r="R974" s="53"/>
      <c r="S974" s="107"/>
    </row>
    <row r="975" spans="2:19" ht="23.25" customHeight="1" x14ac:dyDescent="0.25">
      <c r="B975" s="267">
        <v>42</v>
      </c>
      <c r="C975" s="386" t="s">
        <v>133</v>
      </c>
      <c r="D975" s="387"/>
      <c r="E975" s="388"/>
      <c r="F975" s="33">
        <v>15000</v>
      </c>
      <c r="G975" s="77">
        <f>SUM(G976)</f>
        <v>0</v>
      </c>
      <c r="H975" s="261"/>
      <c r="O975" s="22"/>
      <c r="P975" s="22"/>
      <c r="R975" s="53"/>
      <c r="S975" s="107"/>
    </row>
    <row r="976" spans="2:19" x14ac:dyDescent="0.25">
      <c r="B976" s="178">
        <v>4214</v>
      </c>
      <c r="C976" s="377" t="s">
        <v>633</v>
      </c>
      <c r="D976" s="378"/>
      <c r="E976" s="379"/>
      <c r="F976" s="17"/>
      <c r="G976" s="22">
        <v>0</v>
      </c>
      <c r="H976" s="69"/>
      <c r="O976" s="22"/>
      <c r="P976" s="22"/>
      <c r="R976" s="53"/>
      <c r="S976" s="107"/>
    </row>
    <row r="977" spans="2:19" ht="23.25" x14ac:dyDescent="0.25">
      <c r="B977" s="177" t="s">
        <v>472</v>
      </c>
      <c r="C977" s="425" t="s">
        <v>471</v>
      </c>
      <c r="D977" s="425"/>
      <c r="E977" s="425"/>
      <c r="F977" s="153">
        <f>F979+F983</f>
        <v>5000</v>
      </c>
      <c r="G977" s="153">
        <f>G979+G983</f>
        <v>4005.02</v>
      </c>
      <c r="H977" s="171">
        <f>G977/F977*100</f>
        <v>80.100400000000008</v>
      </c>
    </row>
    <row r="978" spans="2:19" x14ac:dyDescent="0.25">
      <c r="B978" s="226" t="s">
        <v>528</v>
      </c>
      <c r="C978" s="423" t="s">
        <v>153</v>
      </c>
      <c r="D978" s="423"/>
      <c r="E978" s="423"/>
      <c r="F978" s="211">
        <v>5000</v>
      </c>
      <c r="G978" s="209">
        <v>4005.02</v>
      </c>
      <c r="H978" s="220">
        <f>G978/F978*100</f>
        <v>80.100400000000008</v>
      </c>
    </row>
    <row r="979" spans="2:19" x14ac:dyDescent="0.25">
      <c r="B979" s="267">
        <v>32</v>
      </c>
      <c r="C979" s="386" t="s">
        <v>79</v>
      </c>
      <c r="D979" s="387"/>
      <c r="E979" s="388"/>
      <c r="F979" s="33">
        <v>5000</v>
      </c>
      <c r="G979" s="77">
        <f>SUM(G980:G982)</f>
        <v>4005.02</v>
      </c>
      <c r="H979" s="261"/>
    </row>
    <row r="980" spans="2:19" x14ac:dyDescent="0.25">
      <c r="B980" s="178">
        <v>3222</v>
      </c>
      <c r="C980" s="377" t="s">
        <v>665</v>
      </c>
      <c r="D980" s="378"/>
      <c r="E980" s="379"/>
      <c r="F980" s="17"/>
      <c r="G980" s="22">
        <v>561.16999999999996</v>
      </c>
      <c r="H980" s="69"/>
    </row>
    <row r="981" spans="2:19" x14ac:dyDescent="0.25">
      <c r="B981" s="178">
        <v>3236</v>
      </c>
      <c r="C981" s="377" t="s">
        <v>97</v>
      </c>
      <c r="D981" s="378"/>
      <c r="E981" s="379"/>
      <c r="F981" s="17"/>
      <c r="G981" s="22">
        <v>3383.85</v>
      </c>
      <c r="H981" s="69"/>
    </row>
    <row r="982" spans="2:19" x14ac:dyDescent="0.25">
      <c r="B982" s="178">
        <v>3239</v>
      </c>
      <c r="C982" s="377" t="s">
        <v>100</v>
      </c>
      <c r="D982" s="378"/>
      <c r="E982" s="379"/>
      <c r="F982" s="17"/>
      <c r="G982" s="22">
        <v>60</v>
      </c>
      <c r="H982" s="69"/>
    </row>
    <row r="983" spans="2:19" x14ac:dyDescent="0.25">
      <c r="B983" s="267">
        <v>38</v>
      </c>
      <c r="C983" s="422" t="s">
        <v>522</v>
      </c>
      <c r="D983" s="422"/>
      <c r="E983" s="422"/>
      <c r="F983" s="33"/>
      <c r="G983" s="77">
        <f>SUM(G984)</f>
        <v>0</v>
      </c>
      <c r="H983" s="261" t="e">
        <f t="shared" ref="H983:H1002" si="96">G983/F983*100</f>
        <v>#DIV/0!</v>
      </c>
      <c r="S983" s="107"/>
    </row>
    <row r="984" spans="2:19" x14ac:dyDescent="0.25">
      <c r="B984" s="178">
        <v>3811</v>
      </c>
      <c r="C984" s="377" t="s">
        <v>123</v>
      </c>
      <c r="D984" s="378"/>
      <c r="E984" s="379"/>
      <c r="F984" s="17"/>
      <c r="G984" s="22">
        <v>0</v>
      </c>
      <c r="H984" s="69"/>
      <c r="S984" s="107"/>
    </row>
    <row r="985" spans="2:19" ht="23.25" x14ac:dyDescent="0.25">
      <c r="B985" s="174" t="s">
        <v>473</v>
      </c>
      <c r="C985" s="517" t="s">
        <v>289</v>
      </c>
      <c r="D985" s="517"/>
      <c r="E985" s="517"/>
      <c r="F985" s="42">
        <f>F988+F999+F1005</f>
        <v>20000</v>
      </c>
      <c r="G985" s="42">
        <f>G988+G999+G1005</f>
        <v>8958.2199999999993</v>
      </c>
      <c r="H985" s="166">
        <f t="shared" si="96"/>
        <v>44.791099999999993</v>
      </c>
      <c r="P985" s="107"/>
    </row>
    <row r="986" spans="2:19" x14ac:dyDescent="0.25">
      <c r="B986" s="230" t="s">
        <v>528</v>
      </c>
      <c r="C986" s="389" t="s">
        <v>153</v>
      </c>
      <c r="D986" s="390"/>
      <c r="E986" s="391"/>
      <c r="F986" s="217">
        <f>F990+F994+F1001+F1007</f>
        <v>0</v>
      </c>
      <c r="G986" s="217">
        <f>G990+G994+G1001+G1007</f>
        <v>8958.2199999999993</v>
      </c>
      <c r="H986" s="218" t="e">
        <f t="shared" si="96"/>
        <v>#DIV/0!</v>
      </c>
    </row>
    <row r="987" spans="2:19" x14ac:dyDescent="0.25">
      <c r="B987" s="230" t="s">
        <v>529</v>
      </c>
      <c r="C987" s="389" t="s">
        <v>530</v>
      </c>
      <c r="D987" s="390"/>
      <c r="E987" s="391"/>
      <c r="F987" s="217">
        <f>F1002</f>
        <v>20000</v>
      </c>
      <c r="G987" s="217">
        <f>G1002</f>
        <v>0</v>
      </c>
      <c r="H987" s="218"/>
    </row>
    <row r="988" spans="2:19" ht="23.25" x14ac:dyDescent="0.25">
      <c r="B988" s="176" t="s">
        <v>474</v>
      </c>
      <c r="C988" s="424" t="s">
        <v>475</v>
      </c>
      <c r="D988" s="424"/>
      <c r="E988" s="424"/>
      <c r="F988" s="115">
        <f>F989+F993</f>
        <v>0</v>
      </c>
      <c r="G988" s="168">
        <f>G989+G993</f>
        <v>0</v>
      </c>
      <c r="H988" s="125" t="e">
        <f t="shared" si="96"/>
        <v>#DIV/0!</v>
      </c>
      <c r="K988" s="107"/>
    </row>
    <row r="989" spans="2:19" ht="23.25" x14ac:dyDescent="0.25">
      <c r="B989" s="177" t="s">
        <v>476</v>
      </c>
      <c r="C989" s="425" t="s">
        <v>477</v>
      </c>
      <c r="D989" s="425"/>
      <c r="E989" s="425"/>
      <c r="F989" s="153">
        <f>F991</f>
        <v>0</v>
      </c>
      <c r="G989" s="170">
        <f>G991</f>
        <v>0</v>
      </c>
      <c r="H989" s="171" t="e">
        <f t="shared" si="96"/>
        <v>#DIV/0!</v>
      </c>
    </row>
    <row r="990" spans="2:19" x14ac:dyDescent="0.25">
      <c r="B990" s="226" t="s">
        <v>528</v>
      </c>
      <c r="C990" s="565" t="s">
        <v>153</v>
      </c>
      <c r="D990" s="565"/>
      <c r="E990" s="565"/>
      <c r="F990" s="229">
        <v>0</v>
      </c>
      <c r="G990" s="238">
        <v>0</v>
      </c>
      <c r="H990" s="239" t="e">
        <f t="shared" si="96"/>
        <v>#DIV/0!</v>
      </c>
    </row>
    <row r="991" spans="2:19" ht="15" customHeight="1" x14ac:dyDescent="0.25">
      <c r="B991" s="267">
        <v>35</v>
      </c>
      <c r="C991" s="422" t="s">
        <v>114</v>
      </c>
      <c r="D991" s="422"/>
      <c r="E991" s="422"/>
      <c r="F991" s="33">
        <v>0</v>
      </c>
      <c r="G991" s="77">
        <f>SUM(G992)</f>
        <v>0</v>
      </c>
      <c r="H991" s="261" t="e">
        <f t="shared" si="96"/>
        <v>#DIV/0!</v>
      </c>
    </row>
    <row r="992" spans="2:19" ht="23.25" customHeight="1" x14ac:dyDescent="0.25">
      <c r="B992" s="178">
        <v>3512</v>
      </c>
      <c r="C992" s="421" t="s">
        <v>115</v>
      </c>
      <c r="D992" s="421"/>
      <c r="E992" s="421"/>
      <c r="F992" s="17"/>
      <c r="G992" s="22">
        <v>0</v>
      </c>
      <c r="H992" s="69"/>
    </row>
    <row r="993" spans="2:8" ht="23.25" customHeight="1" x14ac:dyDescent="0.25">
      <c r="B993" s="177" t="s">
        <v>577</v>
      </c>
      <c r="C993" s="425" t="s">
        <v>657</v>
      </c>
      <c r="D993" s="425"/>
      <c r="E993" s="425"/>
      <c r="F993" s="153">
        <f>F995+F997</f>
        <v>0</v>
      </c>
      <c r="G993" s="153">
        <f>G995+G997</f>
        <v>0</v>
      </c>
      <c r="H993" s="125" t="e">
        <f t="shared" si="96"/>
        <v>#DIV/0!</v>
      </c>
    </row>
    <row r="994" spans="2:8" ht="17.25" customHeight="1" x14ac:dyDescent="0.25">
      <c r="B994" s="226" t="s">
        <v>528</v>
      </c>
      <c r="C994" s="383" t="s">
        <v>153</v>
      </c>
      <c r="D994" s="384"/>
      <c r="E994" s="385"/>
      <c r="F994" s="211">
        <v>0</v>
      </c>
      <c r="G994" s="209">
        <v>0</v>
      </c>
      <c r="H994" s="218" t="e">
        <f t="shared" si="96"/>
        <v>#DIV/0!</v>
      </c>
    </row>
    <row r="995" spans="2:8" ht="18" customHeight="1" x14ac:dyDescent="0.25">
      <c r="B995" s="267">
        <v>35</v>
      </c>
      <c r="C995" s="422" t="s">
        <v>114</v>
      </c>
      <c r="D995" s="422"/>
      <c r="E995" s="422"/>
      <c r="F995" s="33">
        <v>0</v>
      </c>
      <c r="G995" s="77">
        <f>SUM(G996)</f>
        <v>0</v>
      </c>
      <c r="H995" s="261" t="e">
        <f t="shared" si="96"/>
        <v>#DIV/0!</v>
      </c>
    </row>
    <row r="996" spans="2:8" ht="23.25" customHeight="1" x14ac:dyDescent="0.25">
      <c r="B996" s="178">
        <v>3512</v>
      </c>
      <c r="C996" s="421" t="s">
        <v>115</v>
      </c>
      <c r="D996" s="421"/>
      <c r="E996" s="421"/>
      <c r="F996" s="17"/>
      <c r="G996" s="22">
        <v>0</v>
      </c>
      <c r="H996" s="69"/>
    </row>
    <row r="997" spans="2:8" ht="16.5" customHeight="1" x14ac:dyDescent="0.25">
      <c r="B997" s="267">
        <v>38</v>
      </c>
      <c r="C997" s="386" t="s">
        <v>522</v>
      </c>
      <c r="D997" s="387"/>
      <c r="E997" s="388"/>
      <c r="F997" s="33">
        <v>0</v>
      </c>
      <c r="G997" s="77">
        <f>SUM(G998)</f>
        <v>0</v>
      </c>
      <c r="H997" s="261" t="e">
        <f t="shared" si="96"/>
        <v>#DIV/0!</v>
      </c>
    </row>
    <row r="998" spans="2:8" ht="23.25" customHeight="1" x14ac:dyDescent="0.25">
      <c r="B998" s="178">
        <v>3861</v>
      </c>
      <c r="C998" s="377" t="s">
        <v>600</v>
      </c>
      <c r="D998" s="378"/>
      <c r="E998" s="379"/>
      <c r="F998" s="17"/>
      <c r="G998" s="22">
        <v>0</v>
      </c>
      <c r="H998" s="69"/>
    </row>
    <row r="999" spans="2:8" ht="23.25" customHeight="1" x14ac:dyDescent="0.25">
      <c r="B999" s="176" t="s">
        <v>634</v>
      </c>
      <c r="C999" s="426" t="s">
        <v>635</v>
      </c>
      <c r="D999" s="392"/>
      <c r="E999" s="427"/>
      <c r="F999" s="115">
        <f>F1000</f>
        <v>20000</v>
      </c>
      <c r="G999" s="115">
        <f>G1000</f>
        <v>0</v>
      </c>
      <c r="H999" s="125">
        <f t="shared" si="96"/>
        <v>0</v>
      </c>
    </row>
    <row r="1000" spans="2:8" ht="36" customHeight="1" x14ac:dyDescent="0.25">
      <c r="B1000" s="177" t="s">
        <v>636</v>
      </c>
      <c r="C1000" s="380" t="s">
        <v>635</v>
      </c>
      <c r="D1000" s="381"/>
      <c r="E1000" s="382"/>
      <c r="F1000" s="153">
        <f>F1003</f>
        <v>20000</v>
      </c>
      <c r="G1000" s="153">
        <f>G1003</f>
        <v>0</v>
      </c>
      <c r="H1000" s="171">
        <f t="shared" si="96"/>
        <v>0</v>
      </c>
    </row>
    <row r="1001" spans="2:8" ht="18" customHeight="1" x14ac:dyDescent="0.25">
      <c r="B1001" s="226" t="s">
        <v>528</v>
      </c>
      <c r="C1001" s="383" t="s">
        <v>153</v>
      </c>
      <c r="D1001" s="384"/>
      <c r="E1001" s="385"/>
      <c r="F1001" s="223"/>
      <c r="G1001" s="232">
        <v>0</v>
      </c>
      <c r="H1001" s="239" t="e">
        <f t="shared" si="96"/>
        <v>#DIV/0!</v>
      </c>
    </row>
    <row r="1002" spans="2:8" ht="18" customHeight="1" x14ac:dyDescent="0.25">
      <c r="B1002" s="226" t="s">
        <v>529</v>
      </c>
      <c r="C1002" s="383" t="s">
        <v>530</v>
      </c>
      <c r="D1002" s="384"/>
      <c r="E1002" s="385"/>
      <c r="F1002" s="223">
        <v>20000</v>
      </c>
      <c r="G1002" s="232">
        <v>0</v>
      </c>
      <c r="H1002" s="239">
        <f t="shared" si="96"/>
        <v>0</v>
      </c>
    </row>
    <row r="1003" spans="2:8" ht="23.25" customHeight="1" x14ac:dyDescent="0.25">
      <c r="B1003" s="267">
        <v>42</v>
      </c>
      <c r="C1003" s="386" t="s">
        <v>133</v>
      </c>
      <c r="D1003" s="387"/>
      <c r="E1003" s="388"/>
      <c r="F1003" s="33">
        <v>20000</v>
      </c>
      <c r="G1003" s="77">
        <f>SUM(G1004)</f>
        <v>0</v>
      </c>
      <c r="H1003" s="261"/>
    </row>
    <row r="1004" spans="2:8" ht="17.25" customHeight="1" x14ac:dyDescent="0.25">
      <c r="B1004" s="178">
        <v>4214</v>
      </c>
      <c r="C1004" s="377" t="s">
        <v>137</v>
      </c>
      <c r="D1004" s="378"/>
      <c r="E1004" s="379"/>
      <c r="F1004" s="17"/>
      <c r="G1004" s="22">
        <v>0</v>
      </c>
      <c r="H1004" s="69"/>
    </row>
    <row r="1005" spans="2:8" ht="23.25" customHeight="1" x14ac:dyDescent="0.25">
      <c r="B1005" s="176" t="s">
        <v>658</v>
      </c>
      <c r="C1005" s="426" t="s">
        <v>647</v>
      </c>
      <c r="D1005" s="392"/>
      <c r="E1005" s="427"/>
      <c r="F1005" s="115">
        <f>F1006</f>
        <v>0</v>
      </c>
      <c r="G1005" s="115">
        <f>G1006</f>
        <v>8958.2199999999993</v>
      </c>
      <c r="H1005" s="125" t="e">
        <f t="shared" ref="H1005:H1008" si="97">G1005/F1005*100</f>
        <v>#DIV/0!</v>
      </c>
    </row>
    <row r="1006" spans="2:8" ht="23.25" customHeight="1" x14ac:dyDescent="0.25">
      <c r="B1006" s="177" t="s">
        <v>659</v>
      </c>
      <c r="C1006" s="380" t="s">
        <v>647</v>
      </c>
      <c r="D1006" s="381"/>
      <c r="E1006" s="382"/>
      <c r="F1006" s="153">
        <f>F1008</f>
        <v>0</v>
      </c>
      <c r="G1006" s="153">
        <f>G1008</f>
        <v>8958.2199999999993</v>
      </c>
      <c r="H1006" s="171" t="e">
        <f t="shared" si="97"/>
        <v>#DIV/0!</v>
      </c>
    </row>
    <row r="1007" spans="2:8" ht="15.75" customHeight="1" x14ac:dyDescent="0.25">
      <c r="B1007" s="226" t="s">
        <v>528</v>
      </c>
      <c r="C1007" s="383" t="s">
        <v>153</v>
      </c>
      <c r="D1007" s="384"/>
      <c r="E1007" s="385"/>
      <c r="F1007" s="234">
        <v>0</v>
      </c>
      <c r="G1007" s="322">
        <v>8958.2199999999993</v>
      </c>
      <c r="H1007" s="321" t="e">
        <f t="shared" si="97"/>
        <v>#DIV/0!</v>
      </c>
    </row>
    <row r="1008" spans="2:8" ht="26.25" customHeight="1" x14ac:dyDescent="0.25">
      <c r="B1008" s="267">
        <v>36</v>
      </c>
      <c r="C1008" s="386" t="s">
        <v>660</v>
      </c>
      <c r="D1008" s="387"/>
      <c r="E1008" s="388"/>
      <c r="F1008" s="33">
        <v>0</v>
      </c>
      <c r="G1008" s="77">
        <f>SUM(G1009)</f>
        <v>8958.2199999999993</v>
      </c>
      <c r="H1008" s="261" t="e">
        <f t="shared" si="97"/>
        <v>#DIV/0!</v>
      </c>
    </row>
    <row r="1009" spans="2:11" ht="23.25" customHeight="1" x14ac:dyDescent="0.25">
      <c r="B1009" s="178">
        <v>3662</v>
      </c>
      <c r="C1009" s="377" t="s">
        <v>649</v>
      </c>
      <c r="D1009" s="378"/>
      <c r="E1009" s="379"/>
      <c r="F1009" s="17"/>
      <c r="G1009" s="22">
        <v>8958.2199999999993</v>
      </c>
      <c r="H1009" s="69"/>
    </row>
    <row r="1010" spans="2:11" ht="23.25" x14ac:dyDescent="0.25">
      <c r="B1010" s="180" t="s">
        <v>478</v>
      </c>
      <c r="C1010" s="557" t="s">
        <v>291</v>
      </c>
      <c r="D1010" s="557"/>
      <c r="E1010" s="557"/>
      <c r="F1010" s="113">
        <f>F1011+F1080</f>
        <v>596100</v>
      </c>
      <c r="G1010" s="163">
        <f>G1011+G1080</f>
        <v>108187.20000000001</v>
      </c>
      <c r="H1010" s="164">
        <f>G1010/F1010*100</f>
        <v>18.149169602415704</v>
      </c>
    </row>
    <row r="1011" spans="2:11" ht="23.25" x14ac:dyDescent="0.25">
      <c r="B1011" s="174" t="s">
        <v>479</v>
      </c>
      <c r="C1011" s="517" t="s">
        <v>293</v>
      </c>
      <c r="D1011" s="517"/>
      <c r="E1011" s="517"/>
      <c r="F1011" s="42">
        <f>F1017+F1064+F1071</f>
        <v>596100</v>
      </c>
      <c r="G1011" s="68">
        <f>G1017+G1064+G1071</f>
        <v>108187.20000000001</v>
      </c>
      <c r="H1011" s="166">
        <f>G1011/F1011*100</f>
        <v>18.149169602415704</v>
      </c>
    </row>
    <row r="1012" spans="2:11" x14ac:dyDescent="0.25">
      <c r="B1012" s="230" t="s">
        <v>528</v>
      </c>
      <c r="C1012" s="389" t="s">
        <v>153</v>
      </c>
      <c r="D1012" s="390"/>
      <c r="E1012" s="391"/>
      <c r="F1012" s="217">
        <f>F1019+F1032+F1052+F1059+F1066+F1073</f>
        <v>215200</v>
      </c>
      <c r="G1012" s="217">
        <f>G1019+G1032+G1052+G1059+G1066+G1073</f>
        <v>92089.200000000012</v>
      </c>
      <c r="H1012" s="218">
        <f t="shared" ref="H1012:H1015" si="98">G1012/F1012*100</f>
        <v>42.792379182156139</v>
      </c>
      <c r="K1012" s="107"/>
    </row>
    <row r="1013" spans="2:11" x14ac:dyDescent="0.25">
      <c r="B1013" s="230" t="s">
        <v>535</v>
      </c>
      <c r="C1013" s="389" t="s">
        <v>154</v>
      </c>
      <c r="D1013" s="390"/>
      <c r="E1013" s="391"/>
      <c r="F1013" s="217">
        <f>F1020+F1033+F1053+F1060</f>
        <v>17000</v>
      </c>
      <c r="G1013" s="217">
        <f>G1020+G1033+G1053+G1060</f>
        <v>0</v>
      </c>
      <c r="H1013" s="218">
        <f t="shared" si="98"/>
        <v>0</v>
      </c>
      <c r="K1013" s="107"/>
    </row>
    <row r="1014" spans="2:11" x14ac:dyDescent="0.25">
      <c r="B1014" s="230" t="s">
        <v>533</v>
      </c>
      <c r="C1014" s="389" t="s">
        <v>562</v>
      </c>
      <c r="D1014" s="390"/>
      <c r="E1014" s="391"/>
      <c r="F1014" s="217">
        <f>F1074</f>
        <v>0</v>
      </c>
      <c r="G1014" s="217">
        <f>G1074</f>
        <v>0</v>
      </c>
      <c r="H1014" s="218"/>
      <c r="K1014" s="107"/>
    </row>
    <row r="1015" spans="2:11" x14ac:dyDescent="0.25">
      <c r="B1015" s="230" t="s">
        <v>529</v>
      </c>
      <c r="C1015" s="389" t="s">
        <v>530</v>
      </c>
      <c r="D1015" s="390"/>
      <c r="E1015" s="391"/>
      <c r="F1015" s="217">
        <f>F1021+F1034+F1067</f>
        <v>13900</v>
      </c>
      <c r="G1015" s="217">
        <f>G1021+G1034+G1067</f>
        <v>16098</v>
      </c>
      <c r="H1015" s="218">
        <f t="shared" si="98"/>
        <v>115.81294964028777</v>
      </c>
    </row>
    <row r="1016" spans="2:11" x14ac:dyDescent="0.25">
      <c r="B1016" s="230" t="s">
        <v>531</v>
      </c>
      <c r="C1016" s="389" t="s">
        <v>592</v>
      </c>
      <c r="D1016" s="390"/>
      <c r="E1016" s="391"/>
      <c r="F1016" s="217">
        <f>F1075</f>
        <v>350000</v>
      </c>
      <c r="G1016" s="217">
        <f>G1075</f>
        <v>0</v>
      </c>
      <c r="H1016" s="218"/>
    </row>
    <row r="1017" spans="2:11" ht="23.25" x14ac:dyDescent="0.25">
      <c r="B1017" s="176" t="s">
        <v>480</v>
      </c>
      <c r="C1017" s="424" t="s">
        <v>481</v>
      </c>
      <c r="D1017" s="424"/>
      <c r="E1017" s="424"/>
      <c r="F1017" s="115">
        <f>F1018+F1031+F1051+F1058</f>
        <v>244700</v>
      </c>
      <c r="G1017" s="168">
        <f>G1018+G1031+G1051+G1058</f>
        <v>100482.00000000001</v>
      </c>
      <c r="H1017" s="125">
        <f t="shared" ref="H1017:H1022" si="99">G1017/F1017*100</f>
        <v>41.063342868818971</v>
      </c>
    </row>
    <row r="1018" spans="2:11" ht="23.25" x14ac:dyDescent="0.25">
      <c r="B1018" s="177" t="s">
        <v>482</v>
      </c>
      <c r="C1018" s="425" t="s">
        <v>78</v>
      </c>
      <c r="D1018" s="425"/>
      <c r="E1018" s="425"/>
      <c r="F1018" s="153">
        <f>F1022+F1026</f>
        <v>193600</v>
      </c>
      <c r="G1018" s="153">
        <f>G1022+G1026</f>
        <v>95486.580000000016</v>
      </c>
      <c r="H1018" s="171">
        <f t="shared" si="99"/>
        <v>49.321580578512403</v>
      </c>
    </row>
    <row r="1019" spans="2:11" x14ac:dyDescent="0.25">
      <c r="B1019" s="226" t="s">
        <v>528</v>
      </c>
      <c r="C1019" s="423" t="s">
        <v>153</v>
      </c>
      <c r="D1019" s="423"/>
      <c r="E1019" s="423"/>
      <c r="F1019" s="211">
        <v>180000</v>
      </c>
      <c r="G1019" s="209">
        <f>G1018-G1021</f>
        <v>79388.580000000016</v>
      </c>
      <c r="H1019" s="220">
        <f t="shared" si="99"/>
        <v>44.104766666666677</v>
      </c>
      <c r="K1019" s="107"/>
    </row>
    <row r="1020" spans="2:11" x14ac:dyDescent="0.25">
      <c r="B1020" s="226" t="s">
        <v>535</v>
      </c>
      <c r="C1020" s="228" t="s">
        <v>154</v>
      </c>
      <c r="D1020" s="228"/>
      <c r="E1020" s="228"/>
      <c r="F1020" s="211">
        <v>0</v>
      </c>
      <c r="G1020" s="209">
        <v>0</v>
      </c>
      <c r="H1020" s="220" t="e">
        <f t="shared" si="99"/>
        <v>#DIV/0!</v>
      </c>
    </row>
    <row r="1021" spans="2:11" ht="17.25" customHeight="1" x14ac:dyDescent="0.25">
      <c r="B1021" s="226" t="s">
        <v>529</v>
      </c>
      <c r="C1021" s="383" t="s">
        <v>530</v>
      </c>
      <c r="D1021" s="384"/>
      <c r="E1021" s="385"/>
      <c r="F1021" s="211">
        <v>13600</v>
      </c>
      <c r="G1021" s="209">
        <v>16098</v>
      </c>
      <c r="H1021" s="220">
        <f t="shared" si="99"/>
        <v>118.36764705882352</v>
      </c>
    </row>
    <row r="1022" spans="2:11" x14ac:dyDescent="0.25">
      <c r="B1022" s="267">
        <v>31</v>
      </c>
      <c r="C1022" s="422" t="s">
        <v>78</v>
      </c>
      <c r="D1022" s="422"/>
      <c r="E1022" s="422"/>
      <c r="F1022" s="33">
        <v>189000</v>
      </c>
      <c r="G1022" s="77">
        <f>SUM(G1023:G1025)</f>
        <v>94290.670000000013</v>
      </c>
      <c r="H1022" s="261">
        <f t="shared" si="99"/>
        <v>49.889243386243393</v>
      </c>
    </row>
    <row r="1023" spans="2:11" x14ac:dyDescent="0.25">
      <c r="B1023" s="178">
        <v>3111</v>
      </c>
      <c r="C1023" s="421" t="s">
        <v>326</v>
      </c>
      <c r="D1023" s="421"/>
      <c r="E1023" s="421"/>
      <c r="F1023" s="17"/>
      <c r="G1023" s="22">
        <v>78518.710000000006</v>
      </c>
      <c r="H1023" s="69"/>
    </row>
    <row r="1024" spans="2:11" x14ac:dyDescent="0.25">
      <c r="B1024" s="178">
        <v>3121</v>
      </c>
      <c r="C1024" s="421" t="s">
        <v>76</v>
      </c>
      <c r="D1024" s="421"/>
      <c r="E1024" s="421"/>
      <c r="F1024" s="17"/>
      <c r="G1024" s="22">
        <v>2800</v>
      </c>
      <c r="H1024" s="69"/>
    </row>
    <row r="1025" spans="2:8" ht="24.75" customHeight="1" x14ac:dyDescent="0.25">
      <c r="B1025" s="178">
        <v>3132</v>
      </c>
      <c r="C1025" s="421" t="s">
        <v>483</v>
      </c>
      <c r="D1025" s="421"/>
      <c r="E1025" s="421"/>
      <c r="F1025" s="17"/>
      <c r="G1025" s="22">
        <v>12971.96</v>
      </c>
      <c r="H1025" s="69"/>
    </row>
    <row r="1026" spans="2:8" x14ac:dyDescent="0.25">
      <c r="B1026" s="267">
        <v>32</v>
      </c>
      <c r="C1026" s="422" t="s">
        <v>79</v>
      </c>
      <c r="D1026" s="422"/>
      <c r="E1026" s="422"/>
      <c r="F1026" s="33">
        <v>4600</v>
      </c>
      <c r="G1026" s="77">
        <f>SUM(G1027:G1030)</f>
        <v>1195.9100000000001</v>
      </c>
      <c r="H1026" s="261">
        <f>G1026/F1026*100</f>
        <v>25.998043478260875</v>
      </c>
    </row>
    <row r="1027" spans="2:8" x14ac:dyDescent="0.25">
      <c r="B1027" s="178">
        <v>3211</v>
      </c>
      <c r="C1027" s="377" t="s">
        <v>81</v>
      </c>
      <c r="D1027" s="378"/>
      <c r="E1027" s="379"/>
      <c r="F1027" s="17"/>
      <c r="G1027" s="22">
        <v>0</v>
      </c>
      <c r="H1027" s="69"/>
    </row>
    <row r="1028" spans="2:8" ht="25.5" customHeight="1" x14ac:dyDescent="0.25">
      <c r="B1028" s="178">
        <v>3212</v>
      </c>
      <c r="C1028" s="377" t="s">
        <v>82</v>
      </c>
      <c r="D1028" s="378"/>
      <c r="E1028" s="379"/>
      <c r="F1028" s="17"/>
      <c r="G1028" s="22">
        <v>973.95</v>
      </c>
      <c r="H1028" s="69"/>
    </row>
    <row r="1029" spans="2:8" ht="16.5" customHeight="1" x14ac:dyDescent="0.25">
      <c r="B1029" s="178">
        <v>3213</v>
      </c>
      <c r="C1029" s="377" t="s">
        <v>83</v>
      </c>
      <c r="D1029" s="378"/>
      <c r="E1029" s="379"/>
      <c r="F1029" s="17"/>
      <c r="G1029" s="22">
        <v>221.96</v>
      </c>
      <c r="H1029" s="69"/>
    </row>
    <row r="1030" spans="2:8" ht="16.5" customHeight="1" x14ac:dyDescent="0.25">
      <c r="B1030" s="178">
        <v>3214</v>
      </c>
      <c r="C1030" s="377" t="s">
        <v>84</v>
      </c>
      <c r="D1030" s="378"/>
      <c r="E1030" s="379"/>
      <c r="F1030" s="17"/>
      <c r="G1030" s="22">
        <v>0</v>
      </c>
      <c r="H1030" s="69"/>
    </row>
    <row r="1031" spans="2:8" ht="23.25" x14ac:dyDescent="0.25">
      <c r="B1031" s="177" t="s">
        <v>484</v>
      </c>
      <c r="C1031" s="425" t="s">
        <v>485</v>
      </c>
      <c r="D1031" s="425"/>
      <c r="E1031" s="425"/>
      <c r="F1031" s="153">
        <f>F1035+F1049</f>
        <v>45400</v>
      </c>
      <c r="G1031" s="153">
        <f>G1035+G1049</f>
        <v>4836.04</v>
      </c>
      <c r="H1031" s="171">
        <f>G1031/F1031*100</f>
        <v>10.652070484581499</v>
      </c>
    </row>
    <row r="1032" spans="2:8" x14ac:dyDescent="0.25">
      <c r="B1032" s="226" t="s">
        <v>528</v>
      </c>
      <c r="C1032" s="423" t="s">
        <v>153</v>
      </c>
      <c r="D1032" s="423"/>
      <c r="E1032" s="423"/>
      <c r="F1032" s="211">
        <v>28400</v>
      </c>
      <c r="G1032" s="209">
        <v>4836.04</v>
      </c>
      <c r="H1032" s="220">
        <f t="shared" ref="H1032:H1033" si="100">G1032/F1032*100</f>
        <v>17.02830985915493</v>
      </c>
    </row>
    <row r="1033" spans="2:8" x14ac:dyDescent="0.25">
      <c r="B1033" s="226" t="s">
        <v>535</v>
      </c>
      <c r="C1033" s="383" t="s">
        <v>154</v>
      </c>
      <c r="D1033" s="384"/>
      <c r="E1033" s="385"/>
      <c r="F1033" s="211">
        <v>17000</v>
      </c>
      <c r="G1033" s="209">
        <v>0</v>
      </c>
      <c r="H1033" s="220">
        <f t="shared" si="100"/>
        <v>0</v>
      </c>
    </row>
    <row r="1034" spans="2:8" ht="18.75" customHeight="1" x14ac:dyDescent="0.25">
      <c r="B1034" s="226" t="s">
        <v>536</v>
      </c>
      <c r="C1034" s="383" t="s">
        <v>156</v>
      </c>
      <c r="D1034" s="384"/>
      <c r="E1034" s="385"/>
      <c r="F1034" s="211">
        <v>0</v>
      </c>
      <c r="G1034" s="209">
        <v>0</v>
      </c>
      <c r="H1034" s="220"/>
    </row>
    <row r="1035" spans="2:8" x14ac:dyDescent="0.25">
      <c r="B1035" s="267">
        <v>32</v>
      </c>
      <c r="C1035" s="422" t="s">
        <v>79</v>
      </c>
      <c r="D1035" s="422"/>
      <c r="E1035" s="422"/>
      <c r="F1035" s="33">
        <v>44700</v>
      </c>
      <c r="G1035" s="77">
        <f>SUM(G1036:G1048)</f>
        <v>4836.04</v>
      </c>
      <c r="H1035" s="261">
        <f>G1035/F1035*100</f>
        <v>10.818881431767338</v>
      </c>
    </row>
    <row r="1036" spans="2:8" ht="24.75" customHeight="1" x14ac:dyDescent="0.25">
      <c r="B1036" s="178">
        <v>3221</v>
      </c>
      <c r="C1036" s="377" t="s">
        <v>86</v>
      </c>
      <c r="D1036" s="378"/>
      <c r="E1036" s="379"/>
      <c r="F1036" s="17"/>
      <c r="G1036" s="22">
        <v>0</v>
      </c>
      <c r="H1036" s="69"/>
    </row>
    <row r="1037" spans="2:8" x14ac:dyDescent="0.25">
      <c r="B1037" s="178">
        <v>3222</v>
      </c>
      <c r="C1037" s="377" t="s">
        <v>89</v>
      </c>
      <c r="D1037" s="378"/>
      <c r="E1037" s="379"/>
      <c r="F1037" s="17"/>
      <c r="G1037" s="22">
        <v>0</v>
      </c>
      <c r="H1037" s="69"/>
    </row>
    <row r="1038" spans="2:8" ht="24.75" customHeight="1" x14ac:dyDescent="0.25">
      <c r="B1038" s="178">
        <v>3224</v>
      </c>
      <c r="C1038" s="377" t="s">
        <v>88</v>
      </c>
      <c r="D1038" s="378"/>
      <c r="E1038" s="379"/>
      <c r="F1038" s="17"/>
      <c r="G1038" s="22">
        <v>0</v>
      </c>
      <c r="H1038" s="69"/>
    </row>
    <row r="1039" spans="2:8" ht="19.5" customHeight="1" x14ac:dyDescent="0.25">
      <c r="B1039" s="178">
        <v>3225</v>
      </c>
      <c r="C1039" s="377" t="s">
        <v>571</v>
      </c>
      <c r="D1039" s="378"/>
      <c r="E1039" s="379"/>
      <c r="F1039" s="17"/>
      <c r="G1039" s="22">
        <v>0</v>
      </c>
      <c r="H1039" s="69"/>
    </row>
    <row r="1040" spans="2:8" x14ac:dyDescent="0.25">
      <c r="B1040" s="178">
        <v>3227</v>
      </c>
      <c r="C1040" s="377" t="s">
        <v>127</v>
      </c>
      <c r="D1040" s="378"/>
      <c r="E1040" s="379"/>
      <c r="F1040" s="17"/>
      <c r="G1040" s="22">
        <v>0</v>
      </c>
      <c r="H1040" s="69"/>
    </row>
    <row r="1041" spans="2:8" x14ac:dyDescent="0.25">
      <c r="B1041" s="178">
        <v>3231</v>
      </c>
      <c r="C1041" s="377" t="s">
        <v>92</v>
      </c>
      <c r="D1041" s="378"/>
      <c r="E1041" s="379"/>
      <c r="F1041" s="17"/>
      <c r="G1041" s="22">
        <v>559.73</v>
      </c>
      <c r="H1041" s="69"/>
    </row>
    <row r="1042" spans="2:8" x14ac:dyDescent="0.25">
      <c r="B1042" s="178">
        <v>3232</v>
      </c>
      <c r="C1042" s="377" t="s">
        <v>93</v>
      </c>
      <c r="D1042" s="378"/>
      <c r="E1042" s="379"/>
      <c r="F1042" s="17"/>
      <c r="G1042" s="22">
        <v>150</v>
      </c>
      <c r="H1042" s="69"/>
    </row>
    <row r="1043" spans="2:8" x14ac:dyDescent="0.25">
      <c r="B1043" s="178">
        <v>3233</v>
      </c>
      <c r="C1043" s="377" t="s">
        <v>94</v>
      </c>
      <c r="D1043" s="378"/>
      <c r="E1043" s="379"/>
      <c r="F1043" s="17"/>
      <c r="G1043" s="22">
        <v>0</v>
      </c>
      <c r="H1043" s="69"/>
    </row>
    <row r="1044" spans="2:8" x14ac:dyDescent="0.25">
      <c r="B1044" s="178">
        <v>3235</v>
      </c>
      <c r="C1044" s="377" t="s">
        <v>96</v>
      </c>
      <c r="D1044" s="378"/>
      <c r="E1044" s="379"/>
      <c r="F1044" s="17"/>
      <c r="G1044" s="22">
        <v>0</v>
      </c>
      <c r="H1044" s="69"/>
    </row>
    <row r="1045" spans="2:8" x14ac:dyDescent="0.25">
      <c r="B1045" s="178">
        <v>3236</v>
      </c>
      <c r="C1045" s="377" t="s">
        <v>97</v>
      </c>
      <c r="D1045" s="378"/>
      <c r="E1045" s="379"/>
      <c r="F1045" s="17"/>
      <c r="G1045" s="22">
        <v>174.38</v>
      </c>
      <c r="H1045" s="69"/>
    </row>
    <row r="1046" spans="2:8" x14ac:dyDescent="0.25">
      <c r="B1046" s="178">
        <v>3237</v>
      </c>
      <c r="C1046" s="378" t="s">
        <v>98</v>
      </c>
      <c r="D1046" s="378"/>
      <c r="E1046" s="378"/>
      <c r="F1046" s="17"/>
      <c r="G1046" s="22">
        <v>2887.52</v>
      </c>
      <c r="H1046" s="69"/>
    </row>
    <row r="1047" spans="2:8" x14ac:dyDescent="0.25">
      <c r="B1047" s="178">
        <v>3238</v>
      </c>
      <c r="C1047" s="377" t="s">
        <v>99</v>
      </c>
      <c r="D1047" s="378"/>
      <c r="E1047" s="379"/>
      <c r="F1047" s="17"/>
      <c r="G1047" s="22">
        <v>454.41</v>
      </c>
      <c r="H1047" s="69"/>
    </row>
    <row r="1048" spans="2:8" x14ac:dyDescent="0.25">
      <c r="B1048" s="178">
        <v>3239</v>
      </c>
      <c r="C1048" s="377" t="s">
        <v>100</v>
      </c>
      <c r="D1048" s="378"/>
      <c r="E1048" s="379"/>
      <c r="F1048" s="17"/>
      <c r="G1048" s="22">
        <v>610</v>
      </c>
      <c r="H1048" s="69"/>
    </row>
    <row r="1049" spans="2:8" x14ac:dyDescent="0.25">
      <c r="B1049" s="267">
        <v>34</v>
      </c>
      <c r="C1049" s="422" t="s">
        <v>107</v>
      </c>
      <c r="D1049" s="422"/>
      <c r="E1049" s="422"/>
      <c r="F1049" s="33">
        <v>700</v>
      </c>
      <c r="G1049" s="77">
        <f>SUM(G1050)</f>
        <v>0</v>
      </c>
      <c r="H1049" s="261">
        <f>G1049/F1049*100</f>
        <v>0</v>
      </c>
    </row>
    <row r="1050" spans="2:8" ht="23.25" customHeight="1" x14ac:dyDescent="0.25">
      <c r="B1050" s="178">
        <v>3431</v>
      </c>
      <c r="C1050" s="377" t="s">
        <v>111</v>
      </c>
      <c r="D1050" s="378"/>
      <c r="E1050" s="379"/>
      <c r="F1050" s="17"/>
      <c r="G1050" s="22">
        <v>0</v>
      </c>
      <c r="H1050" s="69"/>
    </row>
    <row r="1051" spans="2:8" ht="34.5" x14ac:dyDescent="0.25">
      <c r="B1051" s="177" t="s">
        <v>486</v>
      </c>
      <c r="C1051" s="425" t="s">
        <v>487</v>
      </c>
      <c r="D1051" s="425"/>
      <c r="E1051" s="425"/>
      <c r="F1051" s="153">
        <f>F1054</f>
        <v>2700</v>
      </c>
      <c r="G1051" s="170">
        <f>G1054</f>
        <v>0</v>
      </c>
      <c r="H1051" s="171">
        <f>G1051/F1051*100</f>
        <v>0</v>
      </c>
    </row>
    <row r="1052" spans="2:8" x14ac:dyDescent="0.25">
      <c r="B1052" s="226" t="s">
        <v>528</v>
      </c>
      <c r="C1052" s="383" t="s">
        <v>153</v>
      </c>
      <c r="D1052" s="384"/>
      <c r="E1052" s="385"/>
      <c r="F1052" s="211">
        <v>2700</v>
      </c>
      <c r="G1052" s="209">
        <v>0</v>
      </c>
      <c r="H1052" s="220">
        <f t="shared" ref="H1052" si="101">G1052/F1052*100</f>
        <v>0</v>
      </c>
    </row>
    <row r="1053" spans="2:8" x14ac:dyDescent="0.25">
      <c r="B1053" s="226" t="s">
        <v>561</v>
      </c>
      <c r="C1053" s="207" t="s">
        <v>524</v>
      </c>
      <c r="D1053" s="207"/>
      <c r="E1053" s="207"/>
      <c r="F1053" s="211">
        <v>0</v>
      </c>
      <c r="G1053" s="209">
        <v>0</v>
      </c>
      <c r="H1053" s="220"/>
    </row>
    <row r="1054" spans="2:8" x14ac:dyDescent="0.25">
      <c r="B1054" s="264">
        <v>32</v>
      </c>
      <c r="C1054" s="422" t="s">
        <v>79</v>
      </c>
      <c r="D1054" s="422"/>
      <c r="E1054" s="422"/>
      <c r="F1054" s="33">
        <v>2700</v>
      </c>
      <c r="G1054" s="77">
        <f>SUM(G1055:G1057)</f>
        <v>0</v>
      </c>
      <c r="H1054" s="261">
        <f>G1054/F1054*100</f>
        <v>0</v>
      </c>
    </row>
    <row r="1055" spans="2:8" ht="24.75" customHeight="1" x14ac:dyDescent="0.25">
      <c r="B1055" s="173">
        <v>3224</v>
      </c>
      <c r="C1055" s="377" t="s">
        <v>637</v>
      </c>
      <c r="D1055" s="378"/>
      <c r="E1055" s="379"/>
      <c r="F1055" s="17"/>
      <c r="G1055" s="22">
        <v>0</v>
      </c>
      <c r="H1055" s="69"/>
    </row>
    <row r="1056" spans="2:8" x14ac:dyDescent="0.25">
      <c r="B1056" s="173">
        <v>3225</v>
      </c>
      <c r="C1056" s="377" t="s">
        <v>90</v>
      </c>
      <c r="D1056" s="378"/>
      <c r="E1056" s="379"/>
      <c r="F1056" s="17"/>
      <c r="G1056" s="22">
        <v>0</v>
      </c>
      <c r="H1056" s="69"/>
    </row>
    <row r="1057" spans="2:11" x14ac:dyDescent="0.25">
      <c r="B1057" s="178">
        <v>3232</v>
      </c>
      <c r="C1057" s="442" t="s">
        <v>93</v>
      </c>
      <c r="D1057" s="411"/>
      <c r="E1057" s="443"/>
      <c r="F1057" s="17"/>
      <c r="G1057" s="22">
        <v>0</v>
      </c>
      <c r="H1057" s="69"/>
    </row>
    <row r="1058" spans="2:11" ht="34.5" x14ac:dyDescent="0.25">
      <c r="B1058" s="177" t="s">
        <v>488</v>
      </c>
      <c r="C1058" s="381" t="s">
        <v>489</v>
      </c>
      <c r="D1058" s="381"/>
      <c r="E1058" s="381"/>
      <c r="F1058" s="153">
        <f>F1061</f>
        <v>3000</v>
      </c>
      <c r="G1058" s="170">
        <f>G1061</f>
        <v>159.38</v>
      </c>
      <c r="H1058" s="171">
        <f>G1058/F1058*100</f>
        <v>5.312666666666666</v>
      </c>
    </row>
    <row r="1059" spans="2:11" x14ac:dyDescent="0.25">
      <c r="B1059" s="226" t="s">
        <v>528</v>
      </c>
      <c r="C1059" s="384" t="s">
        <v>153</v>
      </c>
      <c r="D1059" s="384"/>
      <c r="E1059" s="384"/>
      <c r="F1059" s="211">
        <v>3000</v>
      </c>
      <c r="G1059" s="209">
        <v>159.38</v>
      </c>
      <c r="H1059" s="220">
        <f t="shared" ref="H1059:H1060" si="102">G1059/F1059*100</f>
        <v>5.312666666666666</v>
      </c>
    </row>
    <row r="1060" spans="2:11" x14ac:dyDescent="0.25">
      <c r="B1060" s="226" t="s">
        <v>535</v>
      </c>
      <c r="C1060" s="207" t="s">
        <v>525</v>
      </c>
      <c r="D1060" s="207"/>
      <c r="E1060" s="207"/>
      <c r="F1060" s="211">
        <v>0</v>
      </c>
      <c r="G1060" s="209">
        <v>0</v>
      </c>
      <c r="H1060" s="220" t="e">
        <f t="shared" si="102"/>
        <v>#DIV/0!</v>
      </c>
    </row>
    <row r="1061" spans="2:11" ht="24" customHeight="1" x14ac:dyDescent="0.25">
      <c r="B1061" s="267">
        <v>42</v>
      </c>
      <c r="C1061" s="387" t="s">
        <v>133</v>
      </c>
      <c r="D1061" s="387"/>
      <c r="E1061" s="387"/>
      <c r="F1061" s="33">
        <v>3000</v>
      </c>
      <c r="G1061" s="77">
        <f>SUM(G1062:G1063)</f>
        <v>159.38</v>
      </c>
      <c r="H1061" s="261">
        <f>G1061/F1061*100</f>
        <v>5.312666666666666</v>
      </c>
    </row>
    <row r="1062" spans="2:11" x14ac:dyDescent="0.25">
      <c r="B1062" s="178">
        <v>4221</v>
      </c>
      <c r="C1062" s="377" t="s">
        <v>523</v>
      </c>
      <c r="D1062" s="378"/>
      <c r="E1062" s="379"/>
      <c r="F1062" s="17"/>
      <c r="G1062" s="22">
        <v>159.38</v>
      </c>
      <c r="H1062" s="69"/>
    </row>
    <row r="1063" spans="2:11" x14ac:dyDescent="0.25">
      <c r="B1063" s="178">
        <v>4222</v>
      </c>
      <c r="C1063" s="377" t="s">
        <v>358</v>
      </c>
      <c r="D1063" s="378"/>
      <c r="E1063" s="379"/>
      <c r="F1063" s="17"/>
      <c r="G1063" s="22">
        <v>0</v>
      </c>
      <c r="H1063" s="69"/>
    </row>
    <row r="1064" spans="2:11" ht="23.25" customHeight="1" x14ac:dyDescent="0.25">
      <c r="B1064" s="176" t="s">
        <v>490</v>
      </c>
      <c r="C1064" s="392" t="s">
        <v>491</v>
      </c>
      <c r="D1064" s="392"/>
      <c r="E1064" s="392"/>
      <c r="F1064" s="115">
        <f>F1065</f>
        <v>1400</v>
      </c>
      <c r="G1064" s="168">
        <f>G1065</f>
        <v>205.2</v>
      </c>
      <c r="H1064" s="125">
        <f>G1064/F1064*100</f>
        <v>14.657142857142858</v>
      </c>
    </row>
    <row r="1065" spans="2:11" ht="23.25" x14ac:dyDescent="0.25">
      <c r="B1065" s="177" t="s">
        <v>492</v>
      </c>
      <c r="C1065" s="381" t="s">
        <v>491</v>
      </c>
      <c r="D1065" s="381"/>
      <c r="E1065" s="381"/>
      <c r="F1065" s="153">
        <f>F1068</f>
        <v>1400</v>
      </c>
      <c r="G1065" s="170">
        <f>G1068</f>
        <v>205.2</v>
      </c>
      <c r="H1065" s="171">
        <f>G1065/F1065*100</f>
        <v>14.657142857142858</v>
      </c>
    </row>
    <row r="1066" spans="2:11" x14ac:dyDescent="0.25">
      <c r="B1066" s="226" t="s">
        <v>528</v>
      </c>
      <c r="C1066" s="384" t="s">
        <v>153</v>
      </c>
      <c r="D1066" s="384"/>
      <c r="E1066" s="384"/>
      <c r="F1066" s="211">
        <v>1100</v>
      </c>
      <c r="G1066" s="209">
        <v>205.2</v>
      </c>
      <c r="H1066" s="220">
        <f t="shared" ref="H1066:H1067" si="103">G1066/F1066*100</f>
        <v>18.654545454545453</v>
      </c>
    </row>
    <row r="1067" spans="2:11" ht="17.25" customHeight="1" x14ac:dyDescent="0.25">
      <c r="B1067" s="226" t="s">
        <v>529</v>
      </c>
      <c r="C1067" s="383" t="s">
        <v>530</v>
      </c>
      <c r="D1067" s="384"/>
      <c r="E1067" s="385"/>
      <c r="F1067" s="211">
        <v>300</v>
      </c>
      <c r="G1067" s="209">
        <v>0</v>
      </c>
      <c r="H1067" s="220">
        <f t="shared" si="103"/>
        <v>0</v>
      </c>
    </row>
    <row r="1068" spans="2:11" x14ac:dyDescent="0.25">
      <c r="B1068" s="267">
        <v>38</v>
      </c>
      <c r="C1068" s="387" t="s">
        <v>522</v>
      </c>
      <c r="D1068" s="387"/>
      <c r="E1068" s="387"/>
      <c r="F1068" s="33">
        <v>1400</v>
      </c>
      <c r="G1068" s="77">
        <f>SUM(G1069:G1070)</f>
        <v>205.2</v>
      </c>
      <c r="H1068" s="261">
        <f>G1068/F1068*100</f>
        <v>14.657142857142858</v>
      </c>
    </row>
    <row r="1069" spans="2:11" x14ac:dyDescent="0.25">
      <c r="B1069" s="178">
        <v>3811</v>
      </c>
      <c r="C1069" s="378" t="s">
        <v>123</v>
      </c>
      <c r="D1069" s="378"/>
      <c r="E1069" s="378"/>
      <c r="F1069" s="17"/>
      <c r="G1069" s="22">
        <v>79.2</v>
      </c>
      <c r="H1069" s="69"/>
    </row>
    <row r="1070" spans="2:11" x14ac:dyDescent="0.25">
      <c r="B1070" s="178">
        <v>3812</v>
      </c>
      <c r="C1070" s="377" t="s">
        <v>699</v>
      </c>
      <c r="D1070" s="378"/>
      <c r="E1070" s="379"/>
      <c r="F1070" s="17"/>
      <c r="G1070" s="22">
        <v>126</v>
      </c>
      <c r="H1070" s="69"/>
    </row>
    <row r="1071" spans="2:11" ht="23.25" x14ac:dyDescent="0.25">
      <c r="B1071" s="176" t="s">
        <v>493</v>
      </c>
      <c r="C1071" s="392" t="s">
        <v>494</v>
      </c>
      <c r="D1071" s="392"/>
      <c r="E1071" s="392"/>
      <c r="F1071" s="115">
        <f>F1072</f>
        <v>350000</v>
      </c>
      <c r="G1071" s="168">
        <f>G1072</f>
        <v>7500</v>
      </c>
      <c r="H1071" s="125">
        <f>G1071/F1071*100</f>
        <v>2.1428571428571428</v>
      </c>
    </row>
    <row r="1072" spans="2:11" ht="34.5" x14ac:dyDescent="0.25">
      <c r="B1072" s="177" t="s">
        <v>495</v>
      </c>
      <c r="C1072" s="381" t="s">
        <v>496</v>
      </c>
      <c r="D1072" s="381"/>
      <c r="E1072" s="381"/>
      <c r="F1072" s="153">
        <f>F1076</f>
        <v>350000</v>
      </c>
      <c r="G1072" s="170">
        <f>G1076</f>
        <v>7500</v>
      </c>
      <c r="H1072" s="171">
        <f>G1072/F1072*100</f>
        <v>2.1428571428571428</v>
      </c>
      <c r="K1072" s="107"/>
    </row>
    <row r="1073" spans="2:11" x14ac:dyDescent="0.25">
      <c r="B1073" s="231" t="s">
        <v>528</v>
      </c>
      <c r="C1073" s="562" t="s">
        <v>153</v>
      </c>
      <c r="D1073" s="563"/>
      <c r="E1073" s="564"/>
      <c r="F1073" s="223">
        <v>0</v>
      </c>
      <c r="G1073" s="232">
        <v>7500</v>
      </c>
      <c r="H1073" s="233"/>
    </row>
    <row r="1074" spans="2:11" x14ac:dyDescent="0.25">
      <c r="B1074" s="226" t="s">
        <v>533</v>
      </c>
      <c r="C1074" s="383" t="s">
        <v>534</v>
      </c>
      <c r="D1074" s="384"/>
      <c r="E1074" s="385"/>
      <c r="F1074" s="211">
        <v>0</v>
      </c>
      <c r="G1074" s="209">
        <v>0</v>
      </c>
      <c r="H1074" s="220" t="e">
        <f t="shared" ref="H1074" si="104">G1074/F1074*100</f>
        <v>#DIV/0!</v>
      </c>
    </row>
    <row r="1075" spans="2:11" x14ac:dyDescent="0.25">
      <c r="B1075" s="226" t="s">
        <v>531</v>
      </c>
      <c r="C1075" s="383" t="s">
        <v>592</v>
      </c>
      <c r="D1075" s="384"/>
      <c r="E1075" s="385"/>
      <c r="F1075" s="211">
        <v>350000</v>
      </c>
      <c r="G1075" s="209">
        <v>0</v>
      </c>
      <c r="H1075" s="220"/>
    </row>
    <row r="1076" spans="2:11" ht="24" customHeight="1" x14ac:dyDescent="0.25">
      <c r="B1076" s="267">
        <v>42</v>
      </c>
      <c r="C1076" s="387" t="s">
        <v>133</v>
      </c>
      <c r="D1076" s="387"/>
      <c r="E1076" s="387"/>
      <c r="F1076" s="33">
        <v>350000</v>
      </c>
      <c r="G1076" s="77">
        <f>SUM(G1077:G1079)</f>
        <v>7500</v>
      </c>
      <c r="H1076" s="261">
        <f>G1076/F1076*100</f>
        <v>2.1428571428571428</v>
      </c>
    </row>
    <row r="1077" spans="2:11" x14ac:dyDescent="0.25">
      <c r="B1077" s="178">
        <v>4212</v>
      </c>
      <c r="C1077" s="378" t="s">
        <v>135</v>
      </c>
      <c r="D1077" s="378"/>
      <c r="E1077" s="378"/>
      <c r="F1077" s="17"/>
      <c r="G1077" s="22">
        <v>7500</v>
      </c>
      <c r="H1077" s="69"/>
    </row>
    <row r="1078" spans="2:11" x14ac:dyDescent="0.25">
      <c r="B1078" s="178">
        <v>4221</v>
      </c>
      <c r="C1078" s="377" t="s">
        <v>523</v>
      </c>
      <c r="D1078" s="378"/>
      <c r="E1078" s="379"/>
      <c r="F1078" s="17"/>
      <c r="G1078" s="186">
        <v>0</v>
      </c>
      <c r="H1078" s="69"/>
    </row>
    <row r="1079" spans="2:11" ht="27" customHeight="1" x14ac:dyDescent="0.25">
      <c r="B1079" s="178">
        <v>4227</v>
      </c>
      <c r="C1079" s="377" t="s">
        <v>394</v>
      </c>
      <c r="D1079" s="378"/>
      <c r="E1079" s="379"/>
      <c r="F1079" s="17"/>
      <c r="G1079" s="186">
        <v>0</v>
      </c>
      <c r="H1079" s="69"/>
    </row>
    <row r="1080" spans="2:11" ht="23.25" x14ac:dyDescent="0.25">
      <c r="B1080" s="174" t="s">
        <v>497</v>
      </c>
      <c r="C1080" s="393" t="s">
        <v>498</v>
      </c>
      <c r="D1080" s="393"/>
      <c r="E1080" s="393"/>
      <c r="F1080" s="42">
        <f>F1082</f>
        <v>0</v>
      </c>
      <c r="G1080" s="68">
        <f>G1082</f>
        <v>0</v>
      </c>
      <c r="H1080" s="166" t="e">
        <f>G1080/F1080*100</f>
        <v>#DIV/0!</v>
      </c>
    </row>
    <row r="1081" spans="2:11" x14ac:dyDescent="0.25">
      <c r="B1081" s="230" t="s">
        <v>528</v>
      </c>
      <c r="C1081" s="389" t="s">
        <v>153</v>
      </c>
      <c r="D1081" s="390"/>
      <c r="E1081" s="391"/>
      <c r="F1081" s="217">
        <f>F1084</f>
        <v>0</v>
      </c>
      <c r="G1081" s="217">
        <f>G1084</f>
        <v>0</v>
      </c>
      <c r="H1081" s="218" t="e">
        <f t="shared" ref="H1081" si="105">G1081/F1081*100</f>
        <v>#DIV/0!</v>
      </c>
    </row>
    <row r="1082" spans="2:11" ht="23.25" x14ac:dyDescent="0.25">
      <c r="B1082" s="176" t="s">
        <v>499</v>
      </c>
      <c r="C1082" s="392" t="s">
        <v>500</v>
      </c>
      <c r="D1082" s="392"/>
      <c r="E1082" s="392"/>
      <c r="F1082" s="115">
        <f>F1083</f>
        <v>0</v>
      </c>
      <c r="G1082" s="168">
        <f>G1083</f>
        <v>0</v>
      </c>
      <c r="H1082" s="125" t="e">
        <f>G1082/F1082*100</f>
        <v>#DIV/0!</v>
      </c>
    </row>
    <row r="1083" spans="2:11" ht="23.25" x14ac:dyDescent="0.25">
      <c r="B1083" s="177" t="s">
        <v>501</v>
      </c>
      <c r="C1083" s="381" t="s">
        <v>500</v>
      </c>
      <c r="D1083" s="381"/>
      <c r="E1083" s="381"/>
      <c r="F1083" s="153">
        <f>F1085</f>
        <v>0</v>
      </c>
      <c r="G1083" s="170">
        <f>G1085</f>
        <v>0</v>
      </c>
      <c r="H1083" s="171" t="e">
        <f>G1083/F1083*100</f>
        <v>#DIV/0!</v>
      </c>
    </row>
    <row r="1084" spans="2:11" x14ac:dyDescent="0.25">
      <c r="B1084" s="226" t="s">
        <v>528</v>
      </c>
      <c r="C1084" s="384" t="s">
        <v>153</v>
      </c>
      <c r="D1084" s="384"/>
      <c r="E1084" s="384"/>
      <c r="F1084" s="211">
        <v>0</v>
      </c>
      <c r="G1084" s="209">
        <v>0</v>
      </c>
      <c r="H1084" s="220" t="e">
        <f t="shared" ref="H1084" si="106">G1084/F1084*100</f>
        <v>#DIV/0!</v>
      </c>
    </row>
    <row r="1085" spans="2:11" x14ac:dyDescent="0.25">
      <c r="B1085" s="267">
        <v>38</v>
      </c>
      <c r="C1085" s="387" t="s">
        <v>522</v>
      </c>
      <c r="D1085" s="387"/>
      <c r="E1085" s="387"/>
      <c r="F1085" s="33">
        <v>0</v>
      </c>
      <c r="G1085" s="77">
        <f>SUM(G1086)</f>
        <v>0</v>
      </c>
      <c r="H1085" s="261" t="e">
        <f>G1085/F1085*100</f>
        <v>#DIV/0!</v>
      </c>
    </row>
    <row r="1086" spans="2:11" x14ac:dyDescent="0.25">
      <c r="B1086" s="178">
        <v>3811</v>
      </c>
      <c r="C1086" s="377" t="s">
        <v>51</v>
      </c>
      <c r="D1086" s="378"/>
      <c r="E1086" s="379"/>
      <c r="F1086" s="17"/>
      <c r="G1086" s="22">
        <v>0</v>
      </c>
      <c r="H1086" s="69"/>
    </row>
    <row r="1087" spans="2:11" ht="23.25" x14ac:dyDescent="0.25">
      <c r="B1087" s="180" t="s">
        <v>502</v>
      </c>
      <c r="C1087" s="420" t="s">
        <v>269</v>
      </c>
      <c r="D1087" s="420"/>
      <c r="E1087" s="420"/>
      <c r="F1087" s="113">
        <f>F1088+F1132</f>
        <v>91600</v>
      </c>
      <c r="G1087" s="163">
        <f>G1088+G1132</f>
        <v>33490.219999999994</v>
      </c>
      <c r="H1087" s="164">
        <f>G1087/F1087*100</f>
        <v>36.561375545851519</v>
      </c>
    </row>
    <row r="1088" spans="2:11" ht="23.25" x14ac:dyDescent="0.25">
      <c r="B1088" s="174" t="s">
        <v>503</v>
      </c>
      <c r="C1088" s="393" t="s">
        <v>298</v>
      </c>
      <c r="D1088" s="393"/>
      <c r="E1088" s="393"/>
      <c r="F1088" s="42">
        <f>F1093</f>
        <v>90900</v>
      </c>
      <c r="G1088" s="68">
        <f>G1093</f>
        <v>33158.409999999996</v>
      </c>
      <c r="H1088" s="166">
        <f>G1088/F1088*100</f>
        <v>36.477898789878985</v>
      </c>
      <c r="K1088" s="107"/>
    </row>
    <row r="1089" spans="2:11" x14ac:dyDescent="0.25">
      <c r="B1089" s="230" t="s">
        <v>528</v>
      </c>
      <c r="C1089" s="389" t="s">
        <v>153</v>
      </c>
      <c r="D1089" s="390"/>
      <c r="E1089" s="391"/>
      <c r="F1089" s="217">
        <f>F1095+F1103+F1119+F1124</f>
        <v>88200</v>
      </c>
      <c r="G1089" s="217">
        <f>G1095+G1103+G1119+G1124</f>
        <v>33158.409999999996</v>
      </c>
      <c r="H1089" s="220">
        <f t="shared" ref="H1089:H1092" si="107">G1089/F1089*100</f>
        <v>37.594569160997729</v>
      </c>
      <c r="K1089" s="107"/>
    </row>
    <row r="1090" spans="2:11" x14ac:dyDescent="0.25">
      <c r="B1090" s="230" t="s">
        <v>535</v>
      </c>
      <c r="C1090" s="215" t="s">
        <v>154</v>
      </c>
      <c r="D1090" s="216"/>
      <c r="E1090" s="219"/>
      <c r="F1090" s="217">
        <f>F1104</f>
        <v>0</v>
      </c>
      <c r="G1090" s="217">
        <f>G1104</f>
        <v>0</v>
      </c>
      <c r="H1090" s="220"/>
      <c r="K1090" s="107"/>
    </row>
    <row r="1091" spans="2:11" ht="15" customHeight="1" x14ac:dyDescent="0.25">
      <c r="B1091" s="230" t="s">
        <v>533</v>
      </c>
      <c r="C1091" s="389" t="s">
        <v>562</v>
      </c>
      <c r="D1091" s="390"/>
      <c r="E1091" s="391"/>
      <c r="F1091" s="217">
        <f>F1125</f>
        <v>0</v>
      </c>
      <c r="G1091" s="217">
        <f>G1125</f>
        <v>0</v>
      </c>
      <c r="H1091" s="220"/>
      <c r="K1091" s="107"/>
    </row>
    <row r="1092" spans="2:11" ht="15" customHeight="1" x14ac:dyDescent="0.25">
      <c r="B1092" s="230" t="s">
        <v>529</v>
      </c>
      <c r="C1092" s="389" t="s">
        <v>530</v>
      </c>
      <c r="D1092" s="390"/>
      <c r="E1092" s="391"/>
      <c r="F1092" s="217">
        <f>F1120+F1126</f>
        <v>2700</v>
      </c>
      <c r="G1092" s="217">
        <f>G1120+G1126</f>
        <v>0</v>
      </c>
      <c r="H1092" s="220">
        <f t="shared" si="107"/>
        <v>0</v>
      </c>
      <c r="K1092" s="107"/>
    </row>
    <row r="1093" spans="2:11" ht="23.25" x14ac:dyDescent="0.25">
      <c r="B1093" s="176" t="s">
        <v>504</v>
      </c>
      <c r="C1093" s="392" t="s">
        <v>505</v>
      </c>
      <c r="D1093" s="392"/>
      <c r="E1093" s="392"/>
      <c r="F1093" s="115">
        <f>F1094+F1102+F1118+F1123</f>
        <v>90900</v>
      </c>
      <c r="G1093" s="115">
        <f>G1094+G1102+G1118+G1123</f>
        <v>33158.409999999996</v>
      </c>
      <c r="H1093" s="125">
        <f>G1093/F1093*100</f>
        <v>36.477898789878985</v>
      </c>
    </row>
    <row r="1094" spans="2:11" ht="23.25" x14ac:dyDescent="0.25">
      <c r="B1094" s="177" t="s">
        <v>506</v>
      </c>
      <c r="C1094" s="381" t="s">
        <v>78</v>
      </c>
      <c r="D1094" s="381"/>
      <c r="E1094" s="381"/>
      <c r="F1094" s="153">
        <f>F1096+F1100</f>
        <v>73600</v>
      </c>
      <c r="G1094" s="170">
        <f>G1096+G1100</f>
        <v>29659.21</v>
      </c>
      <c r="H1094" s="171">
        <f>G1094/F1094*100</f>
        <v>40.297839673913046</v>
      </c>
    </row>
    <row r="1095" spans="2:11" x14ac:dyDescent="0.25">
      <c r="B1095" s="226" t="s">
        <v>528</v>
      </c>
      <c r="C1095" s="384" t="s">
        <v>153</v>
      </c>
      <c r="D1095" s="384"/>
      <c r="E1095" s="384"/>
      <c r="F1095" s="211">
        <v>73600</v>
      </c>
      <c r="G1095" s="209">
        <v>29659.21</v>
      </c>
      <c r="H1095" s="220">
        <f>G1095/F1095*100</f>
        <v>40.297839673913046</v>
      </c>
    </row>
    <row r="1096" spans="2:11" x14ac:dyDescent="0.25">
      <c r="B1096" s="267">
        <v>31</v>
      </c>
      <c r="C1096" s="387" t="s">
        <v>78</v>
      </c>
      <c r="D1096" s="387"/>
      <c r="E1096" s="387"/>
      <c r="F1096" s="33">
        <v>73000</v>
      </c>
      <c r="G1096" s="77">
        <f>SUM(G1097:G1099)</f>
        <v>29659.21</v>
      </c>
      <c r="H1096" s="261">
        <f>G1096/F1096*100</f>
        <v>40.629054794520549</v>
      </c>
    </row>
    <row r="1097" spans="2:11" x14ac:dyDescent="0.25">
      <c r="B1097" s="178">
        <v>3111</v>
      </c>
      <c r="C1097" s="378" t="s">
        <v>326</v>
      </c>
      <c r="D1097" s="378"/>
      <c r="E1097" s="378"/>
      <c r="F1097" s="17"/>
      <c r="G1097" s="22">
        <v>24771.85</v>
      </c>
      <c r="H1097" s="69"/>
    </row>
    <row r="1098" spans="2:11" x14ac:dyDescent="0.25">
      <c r="B1098" s="178">
        <v>3121</v>
      </c>
      <c r="C1098" s="378" t="s">
        <v>76</v>
      </c>
      <c r="D1098" s="378"/>
      <c r="E1098" s="378"/>
      <c r="F1098" s="17"/>
      <c r="G1098" s="22">
        <v>800</v>
      </c>
      <c r="H1098" s="69"/>
    </row>
    <row r="1099" spans="2:11" ht="24" customHeight="1" x14ac:dyDescent="0.25">
      <c r="B1099" s="178">
        <v>3132</v>
      </c>
      <c r="C1099" s="378" t="s">
        <v>77</v>
      </c>
      <c r="D1099" s="378"/>
      <c r="E1099" s="378"/>
      <c r="F1099" s="17"/>
      <c r="G1099" s="22">
        <v>4087.36</v>
      </c>
      <c r="H1099" s="69"/>
    </row>
    <row r="1100" spans="2:11" x14ac:dyDescent="0.25">
      <c r="B1100" s="267">
        <v>32</v>
      </c>
      <c r="C1100" s="387" t="s">
        <v>79</v>
      </c>
      <c r="D1100" s="387"/>
      <c r="E1100" s="387"/>
      <c r="F1100" s="33">
        <v>600</v>
      </c>
      <c r="G1100" s="77">
        <f>SUM(G1101)</f>
        <v>0</v>
      </c>
      <c r="H1100" s="261">
        <f>G1100/F1100*100</f>
        <v>0</v>
      </c>
    </row>
    <row r="1101" spans="2:11" x14ac:dyDescent="0.25">
      <c r="B1101" s="178">
        <v>3213</v>
      </c>
      <c r="C1101" s="377" t="s">
        <v>83</v>
      </c>
      <c r="D1101" s="378"/>
      <c r="E1101" s="379"/>
      <c r="F1101" s="17"/>
      <c r="G1101" s="22">
        <v>0</v>
      </c>
      <c r="H1101" s="69"/>
    </row>
    <row r="1102" spans="2:11" ht="23.25" x14ac:dyDescent="0.25">
      <c r="B1102" s="177" t="s">
        <v>507</v>
      </c>
      <c r="C1102" s="381" t="s">
        <v>485</v>
      </c>
      <c r="D1102" s="381"/>
      <c r="E1102" s="381"/>
      <c r="F1102" s="153">
        <f>F1105+F1116</f>
        <v>9400</v>
      </c>
      <c r="G1102" s="170">
        <f>G1105+G1116</f>
        <v>1560.69</v>
      </c>
      <c r="H1102" s="171">
        <f>G1102/F1102*100</f>
        <v>16.603085106382977</v>
      </c>
    </row>
    <row r="1103" spans="2:11" x14ac:dyDescent="0.25">
      <c r="B1103" s="226" t="s">
        <v>528</v>
      </c>
      <c r="C1103" s="384" t="s">
        <v>153</v>
      </c>
      <c r="D1103" s="384"/>
      <c r="E1103" s="384"/>
      <c r="F1103" s="211">
        <v>9400</v>
      </c>
      <c r="G1103" s="209">
        <v>1560.69</v>
      </c>
      <c r="H1103" s="220">
        <f>G1103/F1103*100</f>
        <v>16.603085106382977</v>
      </c>
    </row>
    <row r="1104" spans="2:11" x14ac:dyDescent="0.25">
      <c r="B1104" s="226" t="s">
        <v>535</v>
      </c>
      <c r="C1104" s="383" t="s">
        <v>154</v>
      </c>
      <c r="D1104" s="384"/>
      <c r="E1104" s="385"/>
      <c r="F1104" s="211"/>
      <c r="G1104" s="209">
        <v>0</v>
      </c>
      <c r="H1104" s="220" t="e">
        <f>G1104/F1104*100</f>
        <v>#DIV/0!</v>
      </c>
    </row>
    <row r="1105" spans="2:11" x14ac:dyDescent="0.25">
      <c r="B1105" s="267">
        <v>32</v>
      </c>
      <c r="C1105" s="387" t="s">
        <v>79</v>
      </c>
      <c r="D1105" s="387"/>
      <c r="E1105" s="387"/>
      <c r="F1105" s="33">
        <v>8400</v>
      </c>
      <c r="G1105" s="77">
        <f>SUM(G1106:G1115)</f>
        <v>1494.23</v>
      </c>
      <c r="H1105" s="261">
        <f>G1105/F1105*100</f>
        <v>17.788452380952378</v>
      </c>
    </row>
    <row r="1106" spans="2:11" ht="22.5" customHeight="1" x14ac:dyDescent="0.25">
      <c r="B1106" s="178">
        <v>3221</v>
      </c>
      <c r="C1106" s="378" t="s">
        <v>86</v>
      </c>
      <c r="D1106" s="378"/>
      <c r="E1106" s="378"/>
      <c r="F1106" s="17"/>
      <c r="G1106" s="22">
        <v>0</v>
      </c>
      <c r="H1106" s="69"/>
    </row>
    <row r="1107" spans="2:11" ht="22.5" customHeight="1" x14ac:dyDescent="0.25">
      <c r="B1107" s="178">
        <v>3222</v>
      </c>
      <c r="C1107" s="377" t="s">
        <v>89</v>
      </c>
      <c r="D1107" s="378"/>
      <c r="E1107" s="379"/>
      <c r="F1107" s="17"/>
      <c r="G1107" s="22">
        <v>0</v>
      </c>
      <c r="H1107" s="69"/>
    </row>
    <row r="1108" spans="2:11" ht="16.5" customHeight="1" x14ac:dyDescent="0.25">
      <c r="B1108" s="178">
        <v>3223</v>
      </c>
      <c r="C1108" s="377" t="s">
        <v>184</v>
      </c>
      <c r="D1108" s="378"/>
      <c r="E1108" s="379"/>
      <c r="F1108" s="17"/>
      <c r="G1108" s="22">
        <v>210.92</v>
      </c>
      <c r="H1108" s="69"/>
    </row>
    <row r="1109" spans="2:11" ht="16.5" customHeight="1" x14ac:dyDescent="0.25">
      <c r="B1109" s="178">
        <v>3225</v>
      </c>
      <c r="C1109" s="377" t="s">
        <v>571</v>
      </c>
      <c r="D1109" s="378"/>
      <c r="E1109" s="379"/>
      <c r="F1109" s="17"/>
      <c r="G1109" s="22">
        <v>0</v>
      </c>
      <c r="H1109" s="69"/>
    </row>
    <row r="1110" spans="2:11" x14ac:dyDescent="0.25">
      <c r="B1110" s="178">
        <v>3231</v>
      </c>
      <c r="C1110" s="378" t="s">
        <v>92</v>
      </c>
      <c r="D1110" s="378"/>
      <c r="E1110" s="378"/>
      <c r="F1110" s="17"/>
      <c r="G1110" s="22">
        <v>164.85</v>
      </c>
      <c r="H1110" s="69"/>
      <c r="K1110" s="107"/>
    </row>
    <row r="1111" spans="2:11" x14ac:dyDescent="0.25">
      <c r="B1111" s="178">
        <v>3232</v>
      </c>
      <c r="C1111" s="377" t="s">
        <v>93</v>
      </c>
      <c r="D1111" s="378"/>
      <c r="E1111" s="379"/>
      <c r="F1111" s="17"/>
      <c r="G1111" s="22">
        <v>28</v>
      </c>
      <c r="H1111" s="69"/>
      <c r="K1111" s="107"/>
    </row>
    <row r="1112" spans="2:11" x14ac:dyDescent="0.25">
      <c r="B1112" s="178">
        <v>3233</v>
      </c>
      <c r="C1112" s="378" t="s">
        <v>94</v>
      </c>
      <c r="D1112" s="378"/>
      <c r="E1112" s="378"/>
      <c r="F1112" s="17"/>
      <c r="G1112" s="22">
        <v>63.72</v>
      </c>
      <c r="H1112" s="69"/>
    </row>
    <row r="1113" spans="2:11" x14ac:dyDescent="0.25">
      <c r="B1113" s="178">
        <v>3238</v>
      </c>
      <c r="C1113" s="378" t="s">
        <v>99</v>
      </c>
      <c r="D1113" s="378"/>
      <c r="E1113" s="378"/>
      <c r="F1113" s="17"/>
      <c r="G1113" s="22">
        <v>304.56</v>
      </c>
      <c r="H1113" s="69"/>
    </row>
    <row r="1114" spans="2:11" x14ac:dyDescent="0.25">
      <c r="B1114" s="178">
        <v>3239</v>
      </c>
      <c r="C1114" s="377" t="s">
        <v>100</v>
      </c>
      <c r="D1114" s="378"/>
      <c r="E1114" s="379"/>
      <c r="F1114" s="17"/>
      <c r="G1114" s="22">
        <v>700.69</v>
      </c>
      <c r="H1114" s="69"/>
    </row>
    <row r="1115" spans="2:11" x14ac:dyDescent="0.25">
      <c r="B1115" s="178">
        <v>3295</v>
      </c>
      <c r="C1115" s="377" t="s">
        <v>105</v>
      </c>
      <c r="D1115" s="378"/>
      <c r="E1115" s="379"/>
      <c r="F1115" s="17"/>
      <c r="G1115" s="22">
        <v>21.49</v>
      </c>
      <c r="H1115" s="69"/>
    </row>
    <row r="1116" spans="2:11" x14ac:dyDescent="0.25">
      <c r="B1116" s="267">
        <v>34</v>
      </c>
      <c r="C1116" s="387" t="s">
        <v>107</v>
      </c>
      <c r="D1116" s="387"/>
      <c r="E1116" s="387"/>
      <c r="F1116" s="33">
        <v>1000</v>
      </c>
      <c r="G1116" s="77">
        <f>SUM(G1117)</f>
        <v>66.459999999999994</v>
      </c>
      <c r="H1116" s="261">
        <f>G1116/F1116*100</f>
        <v>6.645999999999999</v>
      </c>
    </row>
    <row r="1117" spans="2:11" ht="23.25" customHeight="1" x14ac:dyDescent="0.25">
      <c r="B1117" s="178">
        <v>3431</v>
      </c>
      <c r="C1117" s="378" t="s">
        <v>111</v>
      </c>
      <c r="D1117" s="378"/>
      <c r="E1117" s="378"/>
      <c r="F1117" s="17"/>
      <c r="G1117" s="22">
        <v>66.459999999999994</v>
      </c>
      <c r="H1117" s="69"/>
    </row>
    <row r="1118" spans="2:11" ht="34.5" x14ac:dyDescent="0.25">
      <c r="B1118" s="177" t="s">
        <v>508</v>
      </c>
      <c r="C1118" s="381" t="s">
        <v>133</v>
      </c>
      <c r="D1118" s="381"/>
      <c r="E1118" s="381"/>
      <c r="F1118" s="153">
        <f>F1121</f>
        <v>7900</v>
      </c>
      <c r="G1118" s="170">
        <f>G1121</f>
        <v>38.51</v>
      </c>
      <c r="H1118" s="171">
        <f>G1118/F1118*100</f>
        <v>0.48746835443037967</v>
      </c>
    </row>
    <row r="1119" spans="2:11" x14ac:dyDescent="0.25">
      <c r="B1119" s="226" t="s">
        <v>528</v>
      </c>
      <c r="C1119" s="383" t="s">
        <v>153</v>
      </c>
      <c r="D1119" s="384"/>
      <c r="E1119" s="385"/>
      <c r="F1119" s="211">
        <v>5200</v>
      </c>
      <c r="G1119" s="209">
        <v>38.51</v>
      </c>
      <c r="H1119" s="220">
        <f>G1119/F1119*100</f>
        <v>0.74057692307692302</v>
      </c>
    </row>
    <row r="1120" spans="2:11" x14ac:dyDescent="0.25">
      <c r="B1120" s="226" t="s">
        <v>529</v>
      </c>
      <c r="C1120" s="384" t="s">
        <v>530</v>
      </c>
      <c r="D1120" s="384"/>
      <c r="E1120" s="384"/>
      <c r="F1120" s="211">
        <v>2700</v>
      </c>
      <c r="G1120" s="209">
        <v>0</v>
      </c>
      <c r="H1120" s="220">
        <f>G1120/F1120*100</f>
        <v>0</v>
      </c>
    </row>
    <row r="1121" spans="2:8" ht="24" customHeight="1" x14ac:dyDescent="0.25">
      <c r="B1121" s="267">
        <v>42</v>
      </c>
      <c r="C1121" s="387" t="s">
        <v>133</v>
      </c>
      <c r="D1121" s="387"/>
      <c r="E1121" s="387"/>
      <c r="F1121" s="33">
        <v>7900</v>
      </c>
      <c r="G1121" s="77">
        <f>SUM(G1122)</f>
        <v>38.51</v>
      </c>
      <c r="H1121" s="261">
        <f>G1121/F1121*100</f>
        <v>0.48746835443037967</v>
      </c>
    </row>
    <row r="1122" spans="2:8" x14ac:dyDescent="0.25">
      <c r="B1122" s="178">
        <v>4241</v>
      </c>
      <c r="C1122" s="378" t="s">
        <v>509</v>
      </c>
      <c r="D1122" s="378"/>
      <c r="E1122" s="378"/>
      <c r="F1122" s="17"/>
      <c r="G1122" s="22">
        <v>38.51</v>
      </c>
      <c r="H1122" s="69"/>
    </row>
    <row r="1123" spans="2:8" ht="34.5" x14ac:dyDescent="0.25">
      <c r="B1123" s="177" t="s">
        <v>638</v>
      </c>
      <c r="C1123" s="380" t="s">
        <v>639</v>
      </c>
      <c r="D1123" s="381"/>
      <c r="E1123" s="382"/>
      <c r="F1123" s="153">
        <f>F1128+F1130</f>
        <v>0</v>
      </c>
      <c r="G1123" s="153">
        <f>G1128+G1130</f>
        <v>1900</v>
      </c>
      <c r="H1123" s="171" t="e">
        <f>G1123/F1123*100</f>
        <v>#DIV/0!</v>
      </c>
    </row>
    <row r="1124" spans="2:8" ht="15" customHeight="1" x14ac:dyDescent="0.25">
      <c r="B1124" s="226" t="s">
        <v>528</v>
      </c>
      <c r="C1124" s="383" t="s">
        <v>153</v>
      </c>
      <c r="D1124" s="384"/>
      <c r="E1124" s="385"/>
      <c r="F1124" s="223">
        <v>0</v>
      </c>
      <c r="G1124" s="232">
        <v>1900</v>
      </c>
      <c r="H1124" s="220" t="e">
        <f t="shared" ref="H1124:H1127" si="108">G1124/F1124*100</f>
        <v>#DIV/0!</v>
      </c>
    </row>
    <row r="1125" spans="2:8" ht="15" customHeight="1" x14ac:dyDescent="0.25">
      <c r="B1125" s="226" t="s">
        <v>533</v>
      </c>
      <c r="C1125" s="383" t="s">
        <v>534</v>
      </c>
      <c r="D1125" s="384"/>
      <c r="E1125" s="385"/>
      <c r="F1125" s="223">
        <v>0</v>
      </c>
      <c r="G1125" s="232">
        <v>0</v>
      </c>
      <c r="H1125" s="220" t="e">
        <f t="shared" si="108"/>
        <v>#DIV/0!</v>
      </c>
    </row>
    <row r="1126" spans="2:8" ht="15" customHeight="1" x14ac:dyDescent="0.25">
      <c r="B1126" s="226" t="s">
        <v>529</v>
      </c>
      <c r="C1126" s="384" t="s">
        <v>530</v>
      </c>
      <c r="D1126" s="384"/>
      <c r="E1126" s="384"/>
      <c r="F1126" s="223">
        <v>0</v>
      </c>
      <c r="G1126" s="232">
        <v>0</v>
      </c>
      <c r="H1126" s="220" t="e">
        <f t="shared" si="108"/>
        <v>#DIV/0!</v>
      </c>
    </row>
    <row r="1127" spans="2:8" ht="15" customHeight="1" x14ac:dyDescent="0.25">
      <c r="B1127" s="226" t="s">
        <v>531</v>
      </c>
      <c r="C1127" s="383" t="s">
        <v>592</v>
      </c>
      <c r="D1127" s="384"/>
      <c r="E1127" s="385"/>
      <c r="F1127" s="223">
        <v>0</v>
      </c>
      <c r="G1127" s="232">
        <v>0</v>
      </c>
      <c r="H1127" s="220" t="e">
        <f t="shared" si="108"/>
        <v>#DIV/0!</v>
      </c>
    </row>
    <row r="1128" spans="2:8" ht="26.25" customHeight="1" x14ac:dyDescent="0.25">
      <c r="B1128" s="267">
        <v>42</v>
      </c>
      <c r="C1128" s="387" t="s">
        <v>133</v>
      </c>
      <c r="D1128" s="387"/>
      <c r="E1128" s="387"/>
      <c r="F1128" s="33">
        <v>0</v>
      </c>
      <c r="G1128" s="77">
        <f>SUM(G1129)</f>
        <v>1900</v>
      </c>
      <c r="H1128" s="261" t="e">
        <f>G1128/F1128*100</f>
        <v>#DIV/0!</v>
      </c>
    </row>
    <row r="1129" spans="2:8" ht="15" customHeight="1" x14ac:dyDescent="0.25">
      <c r="B1129" s="323">
        <v>4221</v>
      </c>
      <c r="C1129" s="377" t="s">
        <v>139</v>
      </c>
      <c r="D1129" s="378"/>
      <c r="E1129" s="379"/>
      <c r="F1129" s="17"/>
      <c r="G1129" s="22">
        <v>1900</v>
      </c>
      <c r="H1129" s="69"/>
    </row>
    <row r="1130" spans="2:8" ht="16.5" customHeight="1" x14ac:dyDescent="0.25">
      <c r="B1130" s="267">
        <v>45</v>
      </c>
      <c r="C1130" s="386" t="s">
        <v>705</v>
      </c>
      <c r="D1130" s="387"/>
      <c r="E1130" s="388"/>
      <c r="F1130" s="33">
        <v>0</v>
      </c>
      <c r="G1130" s="77">
        <f>SUM(G1131)</f>
        <v>0</v>
      </c>
      <c r="H1130" s="261" t="e">
        <f>G1130/F1130*100</f>
        <v>#DIV/0!</v>
      </c>
    </row>
    <row r="1131" spans="2:8" ht="22.5" customHeight="1" x14ac:dyDescent="0.25">
      <c r="B1131" s="178">
        <v>4511</v>
      </c>
      <c r="C1131" s="377" t="s">
        <v>147</v>
      </c>
      <c r="D1131" s="378"/>
      <c r="E1131" s="379"/>
      <c r="F1131" s="17"/>
      <c r="G1131" s="22">
        <v>0</v>
      </c>
      <c r="H1131" s="69"/>
    </row>
    <row r="1132" spans="2:8" ht="21.75" customHeight="1" x14ac:dyDescent="0.25">
      <c r="B1132" s="174" t="s">
        <v>510</v>
      </c>
      <c r="C1132" s="393" t="s">
        <v>300</v>
      </c>
      <c r="D1132" s="393"/>
      <c r="E1132" s="393"/>
      <c r="F1132" s="42">
        <f>F1134</f>
        <v>700</v>
      </c>
      <c r="G1132" s="68">
        <f>G1134</f>
        <v>331.81</v>
      </c>
      <c r="H1132" s="166">
        <f t="shared" ref="H1132:H1137" si="109">G1132/F1132*100</f>
        <v>47.401428571428575</v>
      </c>
    </row>
    <row r="1133" spans="2:8" x14ac:dyDescent="0.25">
      <c r="B1133" s="230" t="s">
        <v>528</v>
      </c>
      <c r="C1133" s="389" t="s">
        <v>153</v>
      </c>
      <c r="D1133" s="390"/>
      <c r="E1133" s="391"/>
      <c r="F1133" s="217">
        <f>F1136</f>
        <v>700</v>
      </c>
      <c r="G1133" s="217">
        <f>G1136</f>
        <v>331.81</v>
      </c>
      <c r="H1133" s="218">
        <f t="shared" si="109"/>
        <v>47.401428571428575</v>
      </c>
    </row>
    <row r="1134" spans="2:8" ht="21" customHeight="1" x14ac:dyDescent="0.25">
      <c r="B1134" s="176" t="s">
        <v>511</v>
      </c>
      <c r="C1134" s="392" t="s">
        <v>512</v>
      </c>
      <c r="D1134" s="392"/>
      <c r="E1134" s="392"/>
      <c r="F1134" s="115">
        <f>F1135</f>
        <v>700</v>
      </c>
      <c r="G1134" s="168">
        <f>G1135</f>
        <v>331.81</v>
      </c>
      <c r="H1134" s="125">
        <f t="shared" si="109"/>
        <v>47.401428571428575</v>
      </c>
    </row>
    <row r="1135" spans="2:8" ht="23.25" x14ac:dyDescent="0.25">
      <c r="B1135" s="177" t="s">
        <v>513</v>
      </c>
      <c r="C1135" s="381" t="s">
        <v>514</v>
      </c>
      <c r="D1135" s="381"/>
      <c r="E1135" s="381"/>
      <c r="F1135" s="153">
        <f>F1137</f>
        <v>700</v>
      </c>
      <c r="G1135" s="170">
        <f>G1137</f>
        <v>331.81</v>
      </c>
      <c r="H1135" s="171">
        <f t="shared" si="109"/>
        <v>47.401428571428575</v>
      </c>
    </row>
    <row r="1136" spans="2:8" x14ac:dyDescent="0.25">
      <c r="B1136" s="226" t="s">
        <v>528</v>
      </c>
      <c r="C1136" s="384" t="s">
        <v>153</v>
      </c>
      <c r="D1136" s="384"/>
      <c r="E1136" s="384"/>
      <c r="F1136" s="211">
        <v>700</v>
      </c>
      <c r="G1136" s="209">
        <v>331.81</v>
      </c>
      <c r="H1136" s="220">
        <f t="shared" si="109"/>
        <v>47.401428571428575</v>
      </c>
    </row>
    <row r="1137" spans="2:11" x14ac:dyDescent="0.25">
      <c r="B1137" s="267">
        <v>32</v>
      </c>
      <c r="C1137" s="387" t="s">
        <v>79</v>
      </c>
      <c r="D1137" s="387"/>
      <c r="E1137" s="387"/>
      <c r="F1137" s="33">
        <v>700</v>
      </c>
      <c r="G1137" s="77">
        <f>SUM(G1138)</f>
        <v>331.81</v>
      </c>
      <c r="H1137" s="261">
        <f t="shared" si="109"/>
        <v>47.401428571428575</v>
      </c>
    </row>
    <row r="1138" spans="2:11" x14ac:dyDescent="0.25">
      <c r="B1138" s="178">
        <v>3239</v>
      </c>
      <c r="C1138" s="378" t="s">
        <v>100</v>
      </c>
      <c r="D1138" s="378"/>
      <c r="E1138" s="378"/>
      <c r="F1138" s="17"/>
      <c r="G1138" s="22">
        <v>331.81</v>
      </c>
      <c r="H1138" s="69"/>
    </row>
    <row r="1139" spans="2:11" ht="23.25" x14ac:dyDescent="0.25">
      <c r="B1139" s="180" t="s">
        <v>515</v>
      </c>
      <c r="C1139" s="420" t="s">
        <v>516</v>
      </c>
      <c r="D1139" s="420"/>
      <c r="E1139" s="420"/>
      <c r="F1139" s="113">
        <f>F1140</f>
        <v>51000</v>
      </c>
      <c r="G1139" s="163">
        <f>G1140</f>
        <v>14684.849999999999</v>
      </c>
      <c r="H1139" s="164">
        <f>G1139/F1139*100</f>
        <v>28.79382352941176</v>
      </c>
    </row>
    <row r="1140" spans="2:11" ht="23.25" x14ac:dyDescent="0.25">
      <c r="B1140" s="174" t="s">
        <v>517</v>
      </c>
      <c r="C1140" s="393" t="s">
        <v>304</v>
      </c>
      <c r="D1140" s="393"/>
      <c r="E1140" s="393"/>
      <c r="F1140" s="42">
        <f>F1144</f>
        <v>51000</v>
      </c>
      <c r="G1140" s="68">
        <f>G1144</f>
        <v>14684.849999999999</v>
      </c>
      <c r="H1140" s="166">
        <f>G1140/F1140*100</f>
        <v>28.79382352941176</v>
      </c>
      <c r="K1140" s="107"/>
    </row>
    <row r="1141" spans="2:11" x14ac:dyDescent="0.25">
      <c r="B1141" s="230" t="s">
        <v>528</v>
      </c>
      <c r="C1141" s="389" t="s">
        <v>153</v>
      </c>
      <c r="D1141" s="390"/>
      <c r="E1141" s="391"/>
      <c r="F1141" s="217">
        <f t="shared" ref="F1141:G1143" si="110">F1146</f>
        <v>19000</v>
      </c>
      <c r="G1141" s="217">
        <f>G1146</f>
        <v>5259.8</v>
      </c>
      <c r="H1141" s="220">
        <f>G1141/F1141*100</f>
        <v>27.683157894736844</v>
      </c>
      <c r="K1141" s="107"/>
    </row>
    <row r="1142" spans="2:11" x14ac:dyDescent="0.25">
      <c r="B1142" s="230" t="s">
        <v>533</v>
      </c>
      <c r="C1142" s="389" t="s">
        <v>155</v>
      </c>
      <c r="D1142" s="390"/>
      <c r="E1142" s="391"/>
      <c r="F1142" s="217">
        <f t="shared" si="110"/>
        <v>27000</v>
      </c>
      <c r="G1142" s="217">
        <f>G1147</f>
        <v>9425.0499999999993</v>
      </c>
      <c r="H1142" s="220"/>
    </row>
    <row r="1143" spans="2:11" x14ac:dyDescent="0.25">
      <c r="B1143" s="230" t="s">
        <v>536</v>
      </c>
      <c r="C1143" s="216" t="s">
        <v>156</v>
      </c>
      <c r="D1143" s="216"/>
      <c r="E1143" s="216"/>
      <c r="F1143" s="217">
        <f t="shared" si="110"/>
        <v>5000</v>
      </c>
      <c r="G1143" s="217">
        <f t="shared" si="110"/>
        <v>0</v>
      </c>
      <c r="H1143" s="220">
        <f>G1143/F1143*100</f>
        <v>0</v>
      </c>
    </row>
    <row r="1144" spans="2:11" ht="23.25" x14ac:dyDescent="0.25">
      <c r="B1144" s="176" t="s">
        <v>519</v>
      </c>
      <c r="C1144" s="392" t="s">
        <v>518</v>
      </c>
      <c r="D1144" s="392"/>
      <c r="E1144" s="392"/>
      <c r="F1144" s="115">
        <f>F1145</f>
        <v>51000</v>
      </c>
      <c r="G1144" s="168">
        <f>G1145</f>
        <v>14684.849999999999</v>
      </c>
      <c r="H1144" s="125">
        <f>G1144/F1144*100</f>
        <v>28.79382352941176</v>
      </c>
    </row>
    <row r="1145" spans="2:11" ht="23.25" x14ac:dyDescent="0.25">
      <c r="B1145" s="177" t="s">
        <v>520</v>
      </c>
      <c r="C1145" s="381" t="s">
        <v>521</v>
      </c>
      <c r="D1145" s="381"/>
      <c r="E1145" s="381"/>
      <c r="F1145" s="153">
        <f>F1149+F1152</f>
        <v>51000</v>
      </c>
      <c r="G1145" s="170">
        <f>G1149+G1152</f>
        <v>14684.849999999999</v>
      </c>
      <c r="H1145" s="171">
        <f>G1145/F1145*100</f>
        <v>28.79382352941176</v>
      </c>
    </row>
    <row r="1146" spans="2:11" x14ac:dyDescent="0.25">
      <c r="B1146" s="226" t="s">
        <v>528</v>
      </c>
      <c r="C1146" s="384" t="s">
        <v>153</v>
      </c>
      <c r="D1146" s="384"/>
      <c r="E1146" s="384"/>
      <c r="F1146" s="211">
        <v>19000</v>
      </c>
      <c r="G1146" s="209">
        <v>5259.8</v>
      </c>
      <c r="H1146" s="220">
        <f>G1146/F1146*100</f>
        <v>27.683157894736844</v>
      </c>
    </row>
    <row r="1147" spans="2:11" x14ac:dyDescent="0.25">
      <c r="B1147" s="226" t="s">
        <v>533</v>
      </c>
      <c r="C1147" s="383" t="s">
        <v>155</v>
      </c>
      <c r="D1147" s="384"/>
      <c r="E1147" s="385"/>
      <c r="F1147" s="211">
        <v>27000</v>
      </c>
      <c r="G1147" s="209">
        <v>9425.0499999999993</v>
      </c>
      <c r="H1147" s="220"/>
    </row>
    <row r="1148" spans="2:11" x14ac:dyDescent="0.25">
      <c r="B1148" s="226" t="s">
        <v>536</v>
      </c>
      <c r="C1148" s="207" t="s">
        <v>156</v>
      </c>
      <c r="D1148" s="207"/>
      <c r="E1148" s="207"/>
      <c r="F1148" s="211">
        <v>5000</v>
      </c>
      <c r="G1148" s="209">
        <v>0</v>
      </c>
      <c r="H1148" s="220"/>
      <c r="K1148" s="107"/>
    </row>
    <row r="1149" spans="2:11" x14ac:dyDescent="0.25">
      <c r="B1149" s="267">
        <v>32</v>
      </c>
      <c r="C1149" s="387" t="s">
        <v>79</v>
      </c>
      <c r="D1149" s="387"/>
      <c r="E1149" s="387"/>
      <c r="F1149" s="33">
        <v>27000</v>
      </c>
      <c r="G1149" s="77">
        <f>SUM(G1150:G1151)</f>
        <v>9425.0499999999993</v>
      </c>
      <c r="H1149" s="261">
        <f>G1149/F1149*100</f>
        <v>34.907592592592593</v>
      </c>
      <c r="K1149" s="107"/>
    </row>
    <row r="1150" spans="2:11" x14ac:dyDescent="0.25">
      <c r="B1150" s="178">
        <v>3223</v>
      </c>
      <c r="C1150" s="378" t="s">
        <v>87</v>
      </c>
      <c r="D1150" s="378"/>
      <c r="E1150" s="378"/>
      <c r="F1150" s="17"/>
      <c r="G1150" s="22">
        <v>9425.0499999999993</v>
      </c>
      <c r="H1150" s="69"/>
      <c r="K1150" s="107"/>
    </row>
    <row r="1151" spans="2:11" x14ac:dyDescent="0.25">
      <c r="B1151" s="178">
        <v>3239</v>
      </c>
      <c r="C1151" s="377" t="s">
        <v>573</v>
      </c>
      <c r="D1151" s="378"/>
      <c r="E1151" s="379"/>
      <c r="F1151" s="17"/>
      <c r="G1151" s="22">
        <v>0</v>
      </c>
      <c r="H1151" s="69"/>
    </row>
    <row r="1152" spans="2:11" x14ac:dyDescent="0.25">
      <c r="B1152" s="267">
        <v>38</v>
      </c>
      <c r="C1152" s="387" t="s">
        <v>522</v>
      </c>
      <c r="D1152" s="387"/>
      <c r="E1152" s="387"/>
      <c r="F1152" s="33">
        <v>24000</v>
      </c>
      <c r="G1152" s="77">
        <f>SUM(G1153:G1154)</f>
        <v>5259.8</v>
      </c>
      <c r="H1152" s="261">
        <f>G1152/F1152*100</f>
        <v>21.915833333333335</v>
      </c>
      <c r="K1152" s="240"/>
    </row>
    <row r="1153" spans="2:13" x14ac:dyDescent="0.25">
      <c r="B1153" s="178">
        <v>3811</v>
      </c>
      <c r="C1153" s="378" t="s">
        <v>123</v>
      </c>
      <c r="D1153" s="378"/>
      <c r="E1153" s="378"/>
      <c r="F1153" s="17"/>
      <c r="G1153" s="22">
        <v>0</v>
      </c>
      <c r="H1153" s="69"/>
    </row>
    <row r="1154" spans="2:13" ht="15.75" thickBot="1" x14ac:dyDescent="0.3">
      <c r="B1154" s="309">
        <v>3812</v>
      </c>
      <c r="C1154" s="566" t="s">
        <v>646</v>
      </c>
      <c r="D1154" s="567"/>
      <c r="E1154" s="568"/>
      <c r="F1154" s="310"/>
      <c r="G1154" s="310">
        <v>5259.8</v>
      </c>
      <c r="H1154" s="79"/>
    </row>
    <row r="1155" spans="2:13" ht="15.75" thickBot="1" x14ac:dyDescent="0.3">
      <c r="B1155" s="158"/>
      <c r="C1155" s="394" t="s">
        <v>157</v>
      </c>
      <c r="D1155" s="394"/>
      <c r="E1155" s="395"/>
      <c r="F1155" s="159">
        <f>F488+F508+F1010+F1087+F1139</f>
        <v>8441600</v>
      </c>
      <c r="G1155" s="160">
        <f>G488+G508+G1010+G1087+G1139</f>
        <v>1169044.5200000003</v>
      </c>
      <c r="H1155" s="161">
        <f>G1155/F1155*100</f>
        <v>13.848613059135712</v>
      </c>
      <c r="K1155" s="240"/>
    </row>
    <row r="1156" spans="2:13" x14ac:dyDescent="0.25">
      <c r="B1156" s="156"/>
      <c r="C1156" s="316"/>
      <c r="D1156" s="316"/>
      <c r="E1156" s="316"/>
      <c r="F1156" s="317"/>
      <c r="G1156" s="317"/>
      <c r="H1156" s="77"/>
      <c r="K1156" s="240"/>
    </row>
    <row r="1157" spans="2:13" ht="18" customHeight="1" x14ac:dyDescent="0.25">
      <c r="B1157" s="399" t="s">
        <v>706</v>
      </c>
      <c r="C1157" s="399"/>
      <c r="D1157" s="399"/>
      <c r="E1157" s="78"/>
      <c r="F1157" s="22"/>
      <c r="G1157" s="22"/>
      <c r="H1157" s="22"/>
      <c r="K1157" s="240"/>
    </row>
    <row r="1158" spans="2:13" x14ac:dyDescent="0.25">
      <c r="B1158" s="399" t="s">
        <v>707</v>
      </c>
      <c r="C1158" s="399"/>
      <c r="D1158" s="399"/>
      <c r="E1158" s="78"/>
      <c r="F1158" s="22"/>
      <c r="G1158" s="22"/>
      <c r="H1158" s="22"/>
    </row>
    <row r="1159" spans="2:13" x14ac:dyDescent="0.25">
      <c r="B1159" s="399" t="s">
        <v>708</v>
      </c>
      <c r="C1159" s="399"/>
      <c r="D1159" s="399"/>
      <c r="E1159" s="78"/>
      <c r="F1159" s="22"/>
      <c r="G1159" s="22"/>
      <c r="H1159" s="22"/>
    </row>
    <row r="1160" spans="2:13" x14ac:dyDescent="0.25">
      <c r="B1160" s="311"/>
      <c r="C1160" s="311"/>
      <c r="D1160" s="311"/>
      <c r="E1160" s="78"/>
      <c r="F1160" s="22"/>
      <c r="G1160" s="22"/>
      <c r="H1160" s="22"/>
    </row>
    <row r="1161" spans="2:13" x14ac:dyDescent="0.25">
      <c r="B1161" s="311"/>
      <c r="C1161" s="311"/>
      <c r="D1161" s="311"/>
      <c r="E1161" s="78"/>
      <c r="F1161" s="22"/>
      <c r="G1161" s="22"/>
      <c r="H1161" s="22"/>
    </row>
    <row r="1162" spans="2:13" x14ac:dyDescent="0.25">
      <c r="B1162" s="187"/>
      <c r="C1162" s="187"/>
      <c r="D1162" s="187"/>
      <c r="E1162" s="187"/>
      <c r="F1162" s="187"/>
      <c r="G1162" s="400" t="s">
        <v>643</v>
      </c>
      <c r="H1162" s="400"/>
      <c r="I1162" s="187"/>
      <c r="J1162" s="187"/>
      <c r="K1162" s="187"/>
      <c r="L1162" s="187"/>
      <c r="M1162" s="187"/>
    </row>
    <row r="1163" spans="2:13" x14ac:dyDescent="0.25">
      <c r="B1163" s="184"/>
      <c r="C1163" s="184"/>
      <c r="D1163" s="184"/>
      <c r="E1163" s="184"/>
      <c r="F1163" s="184"/>
      <c r="G1163" s="376" t="s">
        <v>644</v>
      </c>
      <c r="H1163" s="376"/>
      <c r="I1163" s="184"/>
      <c r="J1163" s="184"/>
      <c r="K1163" s="184"/>
      <c r="L1163" s="184"/>
      <c r="M1163" s="184"/>
    </row>
    <row r="1164" spans="2:13" ht="15" customHeight="1" x14ac:dyDescent="0.25">
      <c r="B1164" s="198"/>
      <c r="C1164" s="198"/>
      <c r="D1164" s="198"/>
      <c r="E1164" s="198"/>
      <c r="F1164" s="198"/>
      <c r="G1164" s="198"/>
      <c r="H1164" s="198"/>
      <c r="I1164" s="198"/>
      <c r="J1164" s="198"/>
      <c r="K1164" s="189"/>
      <c r="L1164" s="189"/>
      <c r="M1164" s="189"/>
    </row>
    <row r="1165" spans="2:13" ht="21" customHeight="1" x14ac:dyDescent="0.25">
      <c r="B1165" s="198"/>
      <c r="C1165" s="198"/>
      <c r="D1165" s="198"/>
      <c r="E1165" s="198"/>
      <c r="F1165" s="198"/>
      <c r="G1165" s="198"/>
      <c r="H1165" s="198"/>
      <c r="I1165" s="198"/>
      <c r="J1165" s="198"/>
      <c r="K1165" s="190"/>
      <c r="L1165" s="190"/>
      <c r="M1165" s="190"/>
    </row>
    <row r="1166" spans="2:13" ht="21" customHeight="1" x14ac:dyDescent="0.25">
      <c r="B1166" s="198"/>
      <c r="C1166" s="198"/>
      <c r="D1166" s="198"/>
      <c r="E1166" s="198"/>
      <c r="F1166" s="198"/>
      <c r="G1166" s="198"/>
      <c r="H1166" s="198"/>
      <c r="I1166" s="190"/>
      <c r="J1166" s="190"/>
      <c r="K1166" s="190"/>
      <c r="L1166" s="190"/>
      <c r="M1166" s="190"/>
    </row>
    <row r="1167" spans="2:13" ht="19.5" customHeight="1" x14ac:dyDescent="0.25">
      <c r="B1167" s="187"/>
      <c r="C1167" s="187"/>
      <c r="D1167" s="187"/>
      <c r="E1167" s="187"/>
      <c r="F1167" s="187"/>
      <c r="G1167" s="187"/>
      <c r="H1167" s="187"/>
      <c r="I1167" s="187"/>
      <c r="J1167" s="187"/>
      <c r="K1167" s="190"/>
      <c r="L1167" s="190"/>
      <c r="M1167" s="190"/>
    </row>
    <row r="1168" spans="2:13" x14ac:dyDescent="0.25">
      <c r="B1168" s="184"/>
      <c r="C1168" s="184"/>
      <c r="D1168" s="184"/>
      <c r="E1168" s="184"/>
      <c r="F1168" s="184"/>
      <c r="G1168" s="184"/>
      <c r="H1168" s="184"/>
      <c r="I1168" s="184"/>
      <c r="J1168" s="184"/>
      <c r="K1168" s="184"/>
      <c r="L1168" s="184"/>
      <c r="M1168" s="184"/>
    </row>
    <row r="1169" spans="2:13" ht="23.25" customHeight="1" x14ac:dyDescent="0.25">
      <c r="B1169" s="198"/>
      <c r="C1169" s="198"/>
      <c r="D1169" s="198"/>
      <c r="E1169" s="198"/>
      <c r="F1169" s="198"/>
      <c r="G1169" s="198"/>
      <c r="H1169" s="198"/>
      <c r="I1169" s="190"/>
      <c r="J1169" s="190"/>
      <c r="K1169" s="190"/>
      <c r="L1169" s="190"/>
      <c r="M1169" s="190"/>
    </row>
    <row r="1170" spans="2:13" ht="18.75" customHeight="1" x14ac:dyDescent="0.25">
      <c r="B1170" s="187"/>
      <c r="C1170" s="187"/>
      <c r="D1170" s="187"/>
      <c r="E1170" s="187"/>
      <c r="F1170" s="187"/>
      <c r="G1170" s="187"/>
      <c r="H1170" s="187"/>
      <c r="I1170" s="187"/>
      <c r="J1170" s="187"/>
      <c r="K1170" s="190"/>
      <c r="L1170" s="190"/>
      <c r="M1170" s="190"/>
    </row>
    <row r="1171" spans="2:13" x14ac:dyDescent="0.25">
      <c r="B1171" s="184"/>
      <c r="C1171" s="184"/>
      <c r="D1171" s="184"/>
      <c r="E1171" s="184"/>
      <c r="F1171" s="184"/>
      <c r="G1171" s="184"/>
      <c r="H1171" s="184"/>
      <c r="I1171" s="184"/>
      <c r="J1171" s="184"/>
      <c r="K1171" s="184"/>
      <c r="L1171" s="184"/>
      <c r="M1171" s="184"/>
    </row>
    <row r="1172" spans="2:13" ht="19.5" customHeight="1" x14ac:dyDescent="0.25">
      <c r="B1172" s="198"/>
      <c r="C1172" s="198"/>
      <c r="D1172" s="198"/>
      <c r="E1172" s="198"/>
      <c r="F1172" s="198"/>
      <c r="G1172" s="198"/>
      <c r="H1172" s="198"/>
      <c r="I1172" s="191"/>
      <c r="J1172" s="191"/>
      <c r="K1172" s="191"/>
      <c r="L1172" s="191"/>
      <c r="M1172" s="191"/>
    </row>
    <row r="1173" spans="2:13" x14ac:dyDescent="0.25">
      <c r="B1173" s="156"/>
      <c r="C1173" s="78"/>
      <c r="D1173" s="78"/>
      <c r="E1173" s="78"/>
      <c r="F1173" s="22"/>
      <c r="G1173" s="22"/>
      <c r="H1173" s="22"/>
    </row>
    <row r="1174" spans="2:13" x14ac:dyDescent="0.25">
      <c r="B1174" s="156"/>
      <c r="C1174" s="78"/>
      <c r="D1174" s="78"/>
      <c r="E1174" s="78"/>
      <c r="F1174" s="22"/>
      <c r="G1174" s="22"/>
      <c r="H1174" s="22"/>
    </row>
    <row r="1175" spans="2:13" x14ac:dyDescent="0.25">
      <c r="B1175" s="192"/>
      <c r="C1175" s="192"/>
      <c r="D1175" s="192"/>
      <c r="E1175" s="192"/>
      <c r="F1175" s="192"/>
      <c r="G1175" s="192"/>
      <c r="H1175" s="192"/>
      <c r="I1175" s="192"/>
      <c r="J1175" s="192"/>
      <c r="K1175" s="192"/>
      <c r="L1175" s="192"/>
      <c r="M1175" s="192"/>
    </row>
    <row r="1176" spans="2:13" x14ac:dyDescent="0.25">
      <c r="B1176" s="156"/>
      <c r="C1176" s="78"/>
      <c r="D1176" s="78"/>
      <c r="E1176" s="78"/>
      <c r="F1176" s="22"/>
      <c r="G1176" s="22"/>
      <c r="H1176" s="22"/>
    </row>
    <row r="1177" spans="2:13" ht="18" customHeight="1" x14ac:dyDescent="0.25">
      <c r="B1177" s="190"/>
      <c r="C1177" s="190"/>
      <c r="D1177" s="190"/>
      <c r="E1177" s="190"/>
      <c r="F1177" s="190"/>
      <c r="G1177" s="190"/>
      <c r="H1177" s="190"/>
      <c r="I1177" s="191"/>
      <c r="J1177" s="191"/>
      <c r="K1177" s="191"/>
      <c r="L1177" s="191"/>
      <c r="M1177" s="191"/>
    </row>
    <row r="1179" spans="2:13" ht="17.25" customHeight="1" x14ac:dyDescent="0.25">
      <c r="B1179" s="199"/>
      <c r="C1179" s="199"/>
      <c r="D1179" s="199"/>
      <c r="E1179" s="199"/>
      <c r="F1179" s="199"/>
      <c r="G1179" s="199"/>
      <c r="H1179" s="199"/>
      <c r="I1179" s="199"/>
      <c r="J1179" s="199"/>
      <c r="M1179" s="107"/>
    </row>
    <row r="1181" spans="2:13" ht="19.5" customHeight="1" x14ac:dyDescent="0.25">
      <c r="B1181" s="194"/>
      <c r="C1181" s="194"/>
      <c r="D1181" s="194"/>
      <c r="E1181" s="194"/>
      <c r="F1181" s="194"/>
      <c r="G1181" s="194"/>
      <c r="H1181" s="194"/>
      <c r="I1181" s="194"/>
      <c r="J1181" s="194"/>
      <c r="K1181" s="194"/>
      <c r="L1181" s="194"/>
      <c r="M1181" s="194"/>
    </row>
    <row r="1183" spans="2:13" ht="18.75" customHeight="1" x14ac:dyDescent="0.25">
      <c r="B1183" s="194"/>
      <c r="C1183" s="194"/>
      <c r="D1183" s="194"/>
      <c r="E1183" s="194"/>
      <c r="F1183" s="194"/>
      <c r="G1183" s="194"/>
      <c r="H1183" s="194"/>
      <c r="I1183" s="195"/>
      <c r="J1183" s="195"/>
      <c r="K1183" s="195"/>
      <c r="L1183" s="195"/>
      <c r="M1183" s="195"/>
    </row>
    <row r="1186" spans="2:13" x14ac:dyDescent="0.25">
      <c r="B1186" s="188"/>
      <c r="C1186" s="188"/>
      <c r="D1186" s="188"/>
      <c r="E1186" s="188"/>
      <c r="F1186" s="188"/>
      <c r="G1186" s="188"/>
      <c r="H1186" s="188"/>
      <c r="I1186" s="188"/>
      <c r="J1186" s="188"/>
      <c r="K1186" s="188"/>
      <c r="L1186" s="188"/>
      <c r="M1186" s="188"/>
    </row>
    <row r="1188" spans="2:13" ht="16.5" customHeight="1" x14ac:dyDescent="0.25">
      <c r="B1188" s="190"/>
      <c r="C1188" s="190"/>
      <c r="D1188" s="190"/>
      <c r="E1188" s="190"/>
      <c r="F1188" s="190"/>
      <c r="G1188" s="190"/>
      <c r="H1188" s="190"/>
      <c r="I1188" s="190"/>
      <c r="J1188" s="190"/>
      <c r="K1188" s="194"/>
      <c r="L1188" s="194"/>
      <c r="M1188" s="194"/>
    </row>
    <row r="1191" spans="2:13" x14ac:dyDescent="0.25">
      <c r="B1191" s="184"/>
      <c r="C1191" s="184"/>
      <c r="D1191" s="184"/>
    </row>
    <row r="1192" spans="2:13" x14ac:dyDescent="0.25">
      <c r="B1192" s="184"/>
      <c r="C1192" s="184"/>
      <c r="D1192" s="184"/>
    </row>
    <row r="1193" spans="2:13" x14ac:dyDescent="0.25">
      <c r="B1193" s="184"/>
      <c r="C1193" s="184"/>
      <c r="D1193" s="184"/>
    </row>
    <row r="1194" spans="2:13" x14ac:dyDescent="0.25">
      <c r="B1194" s="276"/>
      <c r="C1194" s="276"/>
      <c r="D1194" s="276"/>
    </row>
  </sheetData>
  <mergeCells count="1028">
    <mergeCell ref="C245:E245"/>
    <mergeCell ref="C1070:E1070"/>
    <mergeCell ref="C804:E804"/>
    <mergeCell ref="C805:E805"/>
    <mergeCell ref="C819:E819"/>
    <mergeCell ref="C820:E820"/>
    <mergeCell ref="C814:E814"/>
    <mergeCell ref="C767:E767"/>
    <mergeCell ref="C771:E771"/>
    <mergeCell ref="C772:E772"/>
    <mergeCell ref="C770:E770"/>
    <mergeCell ref="C773:E773"/>
    <mergeCell ref="C774:E774"/>
    <mergeCell ref="C783:E783"/>
    <mergeCell ref="C602:E602"/>
    <mergeCell ref="C512:E512"/>
    <mergeCell ref="C513:E513"/>
    <mergeCell ref="C514:E514"/>
    <mergeCell ref="C1000:E1000"/>
    <mergeCell ref="C1001:E1001"/>
    <mergeCell ref="C1003:E1003"/>
    <mergeCell ref="C1004:E1004"/>
    <mergeCell ref="C1002:E1002"/>
    <mergeCell ref="C982:E982"/>
    <mergeCell ref="C985:E985"/>
    <mergeCell ref="C988:E988"/>
    <mergeCell ref="C989:E989"/>
    <mergeCell ref="C817:E817"/>
    <mergeCell ref="C1154:E1154"/>
    <mergeCell ref="C218:E218"/>
    <mergeCell ref="C388:E388"/>
    <mergeCell ref="C634:E634"/>
    <mergeCell ref="C648:E648"/>
    <mergeCell ref="C649:E649"/>
    <mergeCell ref="C667:E667"/>
    <mergeCell ref="C696:E696"/>
    <mergeCell ref="C736:E736"/>
    <mergeCell ref="C738:E738"/>
    <mergeCell ref="C826:E826"/>
    <mergeCell ref="C822:E822"/>
    <mergeCell ref="C823:E823"/>
    <mergeCell ref="C789:E789"/>
    <mergeCell ref="C779:E779"/>
    <mergeCell ref="C780:E780"/>
    <mergeCell ref="C777:E777"/>
    <mergeCell ref="C791:E791"/>
    <mergeCell ref="C792:E792"/>
    <mergeCell ref="C1075:E1075"/>
    <mergeCell ref="C1016:E1016"/>
    <mergeCell ref="C390:E390"/>
    <mergeCell ref="C799:E799"/>
    <mergeCell ref="C800:E800"/>
    <mergeCell ref="C801:E801"/>
    <mergeCell ref="C802:E802"/>
    <mergeCell ref="C999:E999"/>
    <mergeCell ref="C987:E987"/>
    <mergeCell ref="C971:E971"/>
    <mergeCell ref="C972:E972"/>
    <mergeCell ref="C975:E975"/>
    <mergeCell ref="C936:E936"/>
    <mergeCell ref="C970:E970"/>
    <mergeCell ref="C961:E961"/>
    <mergeCell ref="C943:E943"/>
    <mergeCell ref="C944:E944"/>
    <mergeCell ref="C948:E948"/>
    <mergeCell ref="C973:E973"/>
    <mergeCell ref="C978:E978"/>
    <mergeCell ref="C856:E856"/>
    <mergeCell ref="C839:E839"/>
    <mergeCell ref="C840:E840"/>
    <mergeCell ref="C841:E841"/>
    <mergeCell ref="C842:E842"/>
    <mergeCell ref="C884:E884"/>
    <mergeCell ref="C866:E866"/>
    <mergeCell ref="C886:E886"/>
    <mergeCell ref="C887:E887"/>
    <mergeCell ref="C877:E877"/>
    <mergeCell ref="C851:E851"/>
    <mergeCell ref="C976:E976"/>
    <mergeCell ref="C843:E843"/>
    <mergeCell ref="C845:E845"/>
    <mergeCell ref="C875:E875"/>
    <mergeCell ref="C880:E880"/>
    <mergeCell ref="C881:E881"/>
    <mergeCell ref="C928:E928"/>
    <mergeCell ref="C929:E929"/>
    <mergeCell ref="C857:E857"/>
    <mergeCell ref="C858:E858"/>
    <mergeCell ref="C859:E859"/>
    <mergeCell ref="C860:E860"/>
    <mergeCell ref="C920:E920"/>
    <mergeCell ref="C909:E909"/>
    <mergeCell ref="C910:E910"/>
    <mergeCell ref="C912:E912"/>
    <mergeCell ref="C895:E895"/>
    <mergeCell ref="C896:E896"/>
    <mergeCell ref="C897:E897"/>
    <mergeCell ref="C931:E931"/>
    <mergeCell ref="C932:E932"/>
    <mergeCell ref="C815:E815"/>
    <mergeCell ref="C900:E900"/>
    <mergeCell ref="C889:E889"/>
    <mergeCell ref="C862:E862"/>
    <mergeCell ref="C865:E865"/>
    <mergeCell ref="C847:E847"/>
    <mergeCell ref="C846:E846"/>
    <mergeCell ref="C855:E855"/>
    <mergeCell ref="C916:E916"/>
    <mergeCell ref="C869:E869"/>
    <mergeCell ref="C870:E870"/>
    <mergeCell ref="C871:E871"/>
    <mergeCell ref="C882:E882"/>
    <mergeCell ref="C907:E907"/>
    <mergeCell ref="C818:E818"/>
    <mergeCell ref="C827:E827"/>
    <mergeCell ref="C828:E828"/>
    <mergeCell ref="C969:E969"/>
    <mergeCell ref="C945:E945"/>
    <mergeCell ref="C950:E950"/>
    <mergeCell ref="C951:E951"/>
    <mergeCell ref="C942:E942"/>
    <mergeCell ref="C963:E963"/>
    <mergeCell ref="C964:E964"/>
    <mergeCell ref="C937:E937"/>
    <mergeCell ref="C938:E938"/>
    <mergeCell ref="C956:E956"/>
    <mergeCell ref="C958:E958"/>
    <mergeCell ref="C998:E998"/>
    <mergeCell ref="C979:E979"/>
    <mergeCell ref="C981:E981"/>
    <mergeCell ref="C990:E990"/>
    <mergeCell ref="C997:E997"/>
    <mergeCell ref="C954:E954"/>
    <mergeCell ref="C947:E947"/>
    <mergeCell ref="C983:E983"/>
    <mergeCell ref="C940:E940"/>
    <mergeCell ref="C941:E941"/>
    <mergeCell ref="C965:E965"/>
    <mergeCell ref="C959:E959"/>
    <mergeCell ref="C955:E955"/>
    <mergeCell ref="C952:E952"/>
    <mergeCell ref="C980:E980"/>
    <mergeCell ref="C974:E974"/>
    <mergeCell ref="C962:E962"/>
    <mergeCell ref="C631:E631"/>
    <mergeCell ref="C745:E745"/>
    <mergeCell ref="C746:E746"/>
    <mergeCell ref="C831:E831"/>
    <mergeCell ref="C832:E832"/>
    <mergeCell ref="C833:E833"/>
    <mergeCell ref="C834:E834"/>
    <mergeCell ref="C836:E836"/>
    <mergeCell ref="C837:E837"/>
    <mergeCell ref="C861:E861"/>
    <mergeCell ref="C795:E795"/>
    <mergeCell ref="C796:E796"/>
    <mergeCell ref="C785:E785"/>
    <mergeCell ref="C786:E786"/>
    <mergeCell ref="C788:E788"/>
    <mergeCell ref="C797:E797"/>
    <mergeCell ref="C821:E821"/>
    <mergeCell ref="C824:E824"/>
    <mergeCell ref="C825:E825"/>
    <mergeCell ref="C751:E751"/>
    <mergeCell ref="C781:E781"/>
    <mergeCell ref="C782:E782"/>
    <mergeCell ref="C762:E762"/>
    <mergeCell ref="C793:E793"/>
    <mergeCell ref="C787:E787"/>
    <mergeCell ref="C706:E706"/>
    <mergeCell ref="C707:E707"/>
    <mergeCell ref="C688:E688"/>
    <mergeCell ref="C702:E702"/>
    <mergeCell ref="C673:E673"/>
    <mergeCell ref="C806:E806"/>
    <mergeCell ref="C803:E803"/>
    <mergeCell ref="C517:E517"/>
    <mergeCell ref="C519:E519"/>
    <mergeCell ref="C523:E523"/>
    <mergeCell ref="C528:E528"/>
    <mergeCell ref="C529:E529"/>
    <mergeCell ref="C530:E530"/>
    <mergeCell ref="C531:E531"/>
    <mergeCell ref="C537:E537"/>
    <mergeCell ref="C553:E553"/>
    <mergeCell ref="C535:E535"/>
    <mergeCell ref="C542:E542"/>
    <mergeCell ref="C543:E543"/>
    <mergeCell ref="C545:E545"/>
    <mergeCell ref="C534:E534"/>
    <mergeCell ref="C536:E536"/>
    <mergeCell ref="C544:E544"/>
    <mergeCell ref="C533:E533"/>
    <mergeCell ref="C550:E550"/>
    <mergeCell ref="C540:E540"/>
    <mergeCell ref="C548:E548"/>
    <mergeCell ref="C549:E549"/>
    <mergeCell ref="C579:E579"/>
    <mergeCell ref="C620:E620"/>
    <mergeCell ref="C703:E703"/>
    <mergeCell ref="C756:E756"/>
    <mergeCell ref="C726:E726"/>
    <mergeCell ref="C737:E737"/>
    <mergeCell ref="C739:E739"/>
    <mergeCell ref="C741:E741"/>
    <mergeCell ref="C809:E809"/>
    <mergeCell ref="C720:E720"/>
    <mergeCell ref="C719:E719"/>
    <mergeCell ref="C1150:E1150"/>
    <mergeCell ref="C1049:E1049"/>
    <mergeCell ref="C1065:E1065"/>
    <mergeCell ref="C1066:E1066"/>
    <mergeCell ref="C1068:E1068"/>
    <mergeCell ref="C1054:E1054"/>
    <mergeCell ref="C1058:E1058"/>
    <mergeCell ref="C1059:E1059"/>
    <mergeCell ref="C1073:E1073"/>
    <mergeCell ref="C1149:E1149"/>
    <mergeCell ref="C1147:E1147"/>
    <mergeCell ref="C1142:E1142"/>
    <mergeCell ref="C1118:E1118"/>
    <mergeCell ref="C1120:E1120"/>
    <mergeCell ref="C1146:E1146"/>
    <mergeCell ref="C1085:E1085"/>
    <mergeCell ref="C1087:E1087"/>
    <mergeCell ref="C1088:E1088"/>
    <mergeCell ref="C1093:E1093"/>
    <mergeCell ref="C705:E705"/>
    <mergeCell ref="C698:E698"/>
    <mergeCell ref="C1139:E1139"/>
    <mergeCell ref="C1122:E1122"/>
    <mergeCell ref="C1089:E1089"/>
    <mergeCell ref="C1083:E1083"/>
    <mergeCell ref="C1107:E1107"/>
    <mergeCell ref="C1114:E1114"/>
    <mergeCell ref="C1084:E1084"/>
    <mergeCell ref="C1081:E1081"/>
    <mergeCell ref="C1069:E1069"/>
    <mergeCell ref="C555:E555"/>
    <mergeCell ref="C571:E571"/>
    <mergeCell ref="C556:E556"/>
    <mergeCell ref="C557:E557"/>
    <mergeCell ref="C577:E577"/>
    <mergeCell ref="C578:E578"/>
    <mergeCell ref="C655:E655"/>
    <mergeCell ref="C661:E661"/>
    <mergeCell ref="C812:E812"/>
    <mergeCell ref="C816:E816"/>
    <mergeCell ref="C794:E794"/>
    <mergeCell ref="C765:E765"/>
    <mergeCell ref="C766:E766"/>
    <mergeCell ref="C768:E768"/>
    <mergeCell ref="C753:E753"/>
    <mergeCell ref="C715:E715"/>
    <mergeCell ref="C717:E717"/>
    <mergeCell ref="C769:E769"/>
    <mergeCell ref="C798:E798"/>
    <mergeCell ref="C708:E708"/>
    <mergeCell ref="C813:E813"/>
    <mergeCell ref="C704:E704"/>
    <mergeCell ref="C580:E580"/>
    <mergeCell ref="C647:E647"/>
    <mergeCell ref="C650:E650"/>
    <mergeCell ref="C657:E657"/>
    <mergeCell ref="C644:E644"/>
    <mergeCell ref="C651:E651"/>
    <mergeCell ref="C653:E653"/>
    <mergeCell ref="C654:E654"/>
    <mergeCell ref="C645:E645"/>
    <mergeCell ref="C652:E652"/>
    <mergeCell ref="C697:E697"/>
    <mergeCell ref="C699:E699"/>
    <mergeCell ref="C671:E671"/>
    <mergeCell ref="C684:E684"/>
    <mergeCell ref="C685:E685"/>
    <mergeCell ref="C686:E686"/>
    <mergeCell ref="C689:E689"/>
    <mergeCell ref="C658:E658"/>
    <mergeCell ref="C659:E659"/>
    <mergeCell ref="C660:E660"/>
    <mergeCell ref="C669:E669"/>
    <mergeCell ref="C663:E663"/>
    <mergeCell ref="C672:E672"/>
    <mergeCell ref="C662:E662"/>
    <mergeCell ref="C664:E664"/>
    <mergeCell ref="C665:E665"/>
    <mergeCell ref="C385:E385"/>
    <mergeCell ref="B405:E405"/>
    <mergeCell ref="C407:E407"/>
    <mergeCell ref="C408:E408"/>
    <mergeCell ref="C321:E321"/>
    <mergeCell ref="C496:E496"/>
    <mergeCell ref="C500:E500"/>
    <mergeCell ref="C501:E501"/>
    <mergeCell ref="C503:E503"/>
    <mergeCell ref="C330:E330"/>
    <mergeCell ref="C491:E491"/>
    <mergeCell ref="C615:E615"/>
    <mergeCell ref="C313:E313"/>
    <mergeCell ref="C322:E322"/>
    <mergeCell ref="B292:E292"/>
    <mergeCell ref="C294:E294"/>
    <mergeCell ref="C295:E295"/>
    <mergeCell ref="C296:E296"/>
    <mergeCell ref="C297:E297"/>
    <mergeCell ref="C527:E527"/>
    <mergeCell ref="C539:E539"/>
    <mergeCell ref="C541:E541"/>
    <mergeCell ref="C568:E568"/>
    <mergeCell ref="C569:E569"/>
    <mergeCell ref="C590:E590"/>
    <mergeCell ref="C581:E581"/>
    <mergeCell ref="C597:E597"/>
    <mergeCell ref="C598:E598"/>
    <mergeCell ref="C587:E587"/>
    <mergeCell ref="C532:E532"/>
    <mergeCell ref="C516:E516"/>
    <mergeCell ref="C572:E572"/>
    <mergeCell ref="C1052:E1052"/>
    <mergeCell ref="C1074:E1074"/>
    <mergeCell ref="C1028:E1028"/>
    <mergeCell ref="C993:E993"/>
    <mergeCell ref="C994:E994"/>
    <mergeCell ref="C995:E995"/>
    <mergeCell ref="C1035:E1035"/>
    <mergeCell ref="C1012:E1012"/>
    <mergeCell ref="C1013:E1013"/>
    <mergeCell ref="C1010:E1010"/>
    <mergeCell ref="C1115:E1115"/>
    <mergeCell ref="C996:E996"/>
    <mergeCell ref="C1056:E1056"/>
    <mergeCell ref="C1011:E1011"/>
    <mergeCell ref="C605:E605"/>
    <mergeCell ref="C611:E611"/>
    <mergeCell ref="C1067:E1067"/>
    <mergeCell ref="C915:E915"/>
    <mergeCell ref="C1092:E1092"/>
    <mergeCell ref="C616:E616"/>
    <mergeCell ref="C617:E617"/>
    <mergeCell ref="C612:E612"/>
    <mergeCell ref="C807:E807"/>
    <mergeCell ref="C623:E623"/>
    <mergeCell ref="C935:E935"/>
    <mergeCell ref="C946:E946"/>
    <mergeCell ref="C681:E681"/>
    <mergeCell ref="C695:E695"/>
    <mergeCell ref="C666:E666"/>
    <mergeCell ref="C679:E679"/>
    <mergeCell ref="C678:E678"/>
    <mergeCell ref="C700:E700"/>
    <mergeCell ref="C562:E562"/>
    <mergeCell ref="C559:E559"/>
    <mergeCell ref="C558:E558"/>
    <mergeCell ref="C560:E560"/>
    <mergeCell ref="C561:E561"/>
    <mergeCell ref="C144:E144"/>
    <mergeCell ref="C205:E205"/>
    <mergeCell ref="C206:E206"/>
    <mergeCell ref="C207:E207"/>
    <mergeCell ref="C208:E208"/>
    <mergeCell ref="C262:E262"/>
    <mergeCell ref="C272:E272"/>
    <mergeCell ref="C301:E301"/>
    <mergeCell ref="C923:E923"/>
    <mergeCell ref="C913:E913"/>
    <mergeCell ref="C914:E914"/>
    <mergeCell ref="C744:E744"/>
    <mergeCell ref="C758:E758"/>
    <mergeCell ref="C759:E759"/>
    <mergeCell ref="C755:E755"/>
    <mergeCell ref="C757:E757"/>
    <mergeCell ref="C760:E760"/>
    <mergeCell ref="C752:E752"/>
    <mergeCell ref="C734:E734"/>
    <mergeCell ref="C747:E747"/>
    <mergeCell ref="C748:E748"/>
    <mergeCell ref="C749:E749"/>
    <mergeCell ref="C750:E750"/>
    <mergeCell ref="C609:E609"/>
    <mergeCell ref="C596:E596"/>
    <mergeCell ref="C610:E610"/>
    <mergeCell ref="C391:E391"/>
    <mergeCell ref="C302:E302"/>
    <mergeCell ref="C252:E252"/>
    <mergeCell ref="C254:E254"/>
    <mergeCell ref="C498:E498"/>
    <mergeCell ref="B277:E277"/>
    <mergeCell ref="C280:E280"/>
    <mergeCell ref="C281:E281"/>
    <mergeCell ref="C279:E279"/>
    <mergeCell ref="C255:E255"/>
    <mergeCell ref="C256:E256"/>
    <mergeCell ref="C282:E282"/>
    <mergeCell ref="C283:E283"/>
    <mergeCell ref="A1:J2"/>
    <mergeCell ref="A5:J5"/>
    <mergeCell ref="A8:J8"/>
    <mergeCell ref="C179:E179"/>
    <mergeCell ref="C180:E180"/>
    <mergeCell ref="C181:E181"/>
    <mergeCell ref="C182:E182"/>
    <mergeCell ref="C194:E194"/>
    <mergeCell ref="C196:E196"/>
    <mergeCell ref="C189:E189"/>
    <mergeCell ref="C190:E190"/>
    <mergeCell ref="C191:E191"/>
    <mergeCell ref="C192:E192"/>
    <mergeCell ref="C193:E193"/>
    <mergeCell ref="C176:E176"/>
    <mergeCell ref="C177:E177"/>
    <mergeCell ref="C158:E158"/>
    <mergeCell ref="C169:E169"/>
    <mergeCell ref="C170:E170"/>
    <mergeCell ref="C173:E173"/>
    <mergeCell ref="C419:E419"/>
    <mergeCell ref="C358:E358"/>
    <mergeCell ref="C346:E346"/>
    <mergeCell ref="C347:E347"/>
    <mergeCell ref="C150:E150"/>
    <mergeCell ref="C151:E151"/>
    <mergeCell ref="C139:E139"/>
    <mergeCell ref="C141:E141"/>
    <mergeCell ref="C171:E171"/>
    <mergeCell ref="C165:E165"/>
    <mergeCell ref="C166:E166"/>
    <mergeCell ref="C135:E135"/>
    <mergeCell ref="C146:E146"/>
    <mergeCell ref="C138:E138"/>
    <mergeCell ref="C140:E140"/>
    <mergeCell ref="C134:E134"/>
    <mergeCell ref="C1153:E1153"/>
    <mergeCell ref="C1134:E1134"/>
    <mergeCell ref="C1135:E1135"/>
    <mergeCell ref="C1152:E1152"/>
    <mergeCell ref="C1133:E1133"/>
    <mergeCell ref="C1097:E1097"/>
    <mergeCell ref="C1117:E1117"/>
    <mergeCell ref="C1132:E1132"/>
    <mergeCell ref="C1119:E1119"/>
    <mergeCell ref="C1141:E1141"/>
    <mergeCell ref="C1095:E1095"/>
    <mergeCell ref="C1116:E1116"/>
    <mergeCell ref="C1104:E1104"/>
    <mergeCell ref="C1102:E1102"/>
    <mergeCell ref="C1098:E1098"/>
    <mergeCell ref="C1099:E1099"/>
    <mergeCell ref="B445:F445"/>
    <mergeCell ref="C563:E563"/>
    <mergeCell ref="C564:E564"/>
    <mergeCell ref="C565:E565"/>
    <mergeCell ref="C566:E566"/>
    <mergeCell ref="C585:E585"/>
    <mergeCell ref="C1105:E1105"/>
    <mergeCell ref="C1106:E1106"/>
    <mergeCell ref="C1101:E1101"/>
    <mergeCell ref="C1136:E1136"/>
    <mergeCell ref="C1137:E1137"/>
    <mergeCell ref="C1096:E1096"/>
    <mergeCell ref="C1121:E1121"/>
    <mergeCell ref="C1109:E1109"/>
    <mergeCell ref="C1111:E1111"/>
    <mergeCell ref="C1127:E1127"/>
    <mergeCell ref="C1128:E1128"/>
    <mergeCell ref="C1129:E1129"/>
    <mergeCell ref="C633:E633"/>
    <mergeCell ref="C1026:E1026"/>
    <mergeCell ref="C551:E551"/>
    <mergeCell ref="C922:E922"/>
    <mergeCell ref="C1108:E1108"/>
    <mergeCell ref="C690:E690"/>
    <mergeCell ref="C692:E692"/>
    <mergeCell ref="C687:E687"/>
    <mergeCell ref="C613:E613"/>
    <mergeCell ref="C677:E677"/>
    <mergeCell ref="C694:E694"/>
    <mergeCell ref="C627:E627"/>
    <mergeCell ref="C629:E629"/>
    <mergeCell ref="C630:E630"/>
    <mergeCell ref="C761:E761"/>
    <mergeCell ref="C754:E754"/>
    <mergeCell ref="C730:E730"/>
    <mergeCell ref="C731:E731"/>
    <mergeCell ref="C1078:E1078"/>
    <mergeCell ref="C1062:E1062"/>
    <mergeCell ref="C1071:E1071"/>
    <mergeCell ref="C624:E624"/>
    <mergeCell ref="C626:E626"/>
    <mergeCell ref="C607:E607"/>
    <mergeCell ref="C608:E608"/>
    <mergeCell ref="C622:E622"/>
    <mergeCell ref="C604:E604"/>
    <mergeCell ref="C499:E499"/>
    <mergeCell ref="C567:E567"/>
    <mergeCell ref="C502:E502"/>
    <mergeCell ref="C547:E547"/>
    <mergeCell ref="C636:E636"/>
    <mergeCell ref="C643:E643"/>
    <mergeCell ref="C639:E639"/>
    <mergeCell ref="C642:E642"/>
    <mergeCell ref="C618:E618"/>
    <mergeCell ref="C619:E619"/>
    <mergeCell ref="C646:E646"/>
    <mergeCell ref="C638:E638"/>
    <mergeCell ref="C640:E640"/>
    <mergeCell ref="C641:E641"/>
    <mergeCell ref="C775:E775"/>
    <mergeCell ref="C776:E776"/>
    <mergeCell ref="C526:E526"/>
    <mergeCell ref="C504:E504"/>
    <mergeCell ref="C505:E505"/>
    <mergeCell ref="B309:E309"/>
    <mergeCell ref="C366:E366"/>
    <mergeCell ref="C367:E367"/>
    <mergeCell ref="C368:E368"/>
    <mergeCell ref="C370:E370"/>
    <mergeCell ref="C382:E382"/>
    <mergeCell ref="C383:E383"/>
    <mergeCell ref="C384:E384"/>
    <mergeCell ref="C415:E415"/>
    <mergeCell ref="C416:E416"/>
    <mergeCell ref="C417:E417"/>
    <mergeCell ref="C418:E418"/>
    <mergeCell ref="B414:E414"/>
    <mergeCell ref="C389:E389"/>
    <mergeCell ref="C410:E410"/>
    <mergeCell ref="C411:E411"/>
    <mergeCell ref="C412:E412"/>
    <mergeCell ref="C348:E348"/>
    <mergeCell ref="B380:G380"/>
    <mergeCell ref="C323:E323"/>
    <mergeCell ref="C324:E324"/>
    <mergeCell ref="C325:E325"/>
    <mergeCell ref="C326:E326"/>
    <mergeCell ref="C327:E327"/>
    <mergeCell ref="C328:E328"/>
    <mergeCell ref="C329:E329"/>
    <mergeCell ref="C350:E350"/>
    <mergeCell ref="C351:E351"/>
    <mergeCell ref="C352:E352"/>
    <mergeCell ref="C353:E353"/>
    <mergeCell ref="C354:E354"/>
    <mergeCell ref="C409:E409"/>
    <mergeCell ref="C300:E300"/>
    <mergeCell ref="C299:E299"/>
    <mergeCell ref="C298:E298"/>
    <mergeCell ref="C365:E365"/>
    <mergeCell ref="C334:E334"/>
    <mergeCell ref="C335:E335"/>
    <mergeCell ref="C336:E336"/>
    <mergeCell ref="C342:E342"/>
    <mergeCell ref="C343:E343"/>
    <mergeCell ref="C344:E344"/>
    <mergeCell ref="C345:E345"/>
    <mergeCell ref="C355:E355"/>
    <mergeCell ref="C356:E356"/>
    <mergeCell ref="C357:E357"/>
    <mergeCell ref="C331:E331"/>
    <mergeCell ref="C341:E341"/>
    <mergeCell ref="C337:E337"/>
    <mergeCell ref="B363:G363"/>
    <mergeCell ref="C349:E349"/>
    <mergeCell ref="C314:E314"/>
    <mergeCell ref="C315:E315"/>
    <mergeCell ref="C316:E316"/>
    <mergeCell ref="C317:E317"/>
    <mergeCell ref="C319:E319"/>
    <mergeCell ref="C320:E320"/>
    <mergeCell ref="C338:E338"/>
    <mergeCell ref="C339:E339"/>
    <mergeCell ref="C340:E340"/>
    <mergeCell ref="C303:E303"/>
    <mergeCell ref="C310:E310"/>
    <mergeCell ref="C311:E311"/>
    <mergeCell ref="C312:E312"/>
    <mergeCell ref="C236:E236"/>
    <mergeCell ref="C237:E237"/>
    <mergeCell ref="C238:E238"/>
    <mergeCell ref="C239:E239"/>
    <mergeCell ref="C240:E240"/>
    <mergeCell ref="C222:E222"/>
    <mergeCell ref="C228:E228"/>
    <mergeCell ref="C229:E229"/>
    <mergeCell ref="C230:E230"/>
    <mergeCell ref="C231:E231"/>
    <mergeCell ref="C167:E167"/>
    <mergeCell ref="C248:E248"/>
    <mergeCell ref="C211:E211"/>
    <mergeCell ref="C212:E212"/>
    <mergeCell ref="C215:E215"/>
    <mergeCell ref="C227:E227"/>
    <mergeCell ref="C285:E285"/>
    <mergeCell ref="C210:E210"/>
    <mergeCell ref="C243:E243"/>
    <mergeCell ref="C246:E246"/>
    <mergeCell ref="C244:E244"/>
    <mergeCell ref="C241:E241"/>
    <mergeCell ref="C242:E242"/>
    <mergeCell ref="C223:E223"/>
    <mergeCell ref="C224:E224"/>
    <mergeCell ref="C225:E225"/>
    <mergeCell ref="C226:E226"/>
    <mergeCell ref="C235:E235"/>
    <mergeCell ref="C216:E216"/>
    <mergeCell ref="C217:E217"/>
    <mergeCell ref="C213:E213"/>
    <mergeCell ref="C284:E284"/>
    <mergeCell ref="C286:E286"/>
    <mergeCell ref="C287:E287"/>
    <mergeCell ref="C288:E288"/>
    <mergeCell ref="C253:E253"/>
    <mergeCell ref="C273:E273"/>
    <mergeCell ref="C261:E261"/>
    <mergeCell ref="C267:E267"/>
    <mergeCell ref="C268:E268"/>
    <mergeCell ref="C257:E257"/>
    <mergeCell ref="C258:E258"/>
    <mergeCell ref="C259:E259"/>
    <mergeCell ref="C276:E276"/>
    <mergeCell ref="C264:E264"/>
    <mergeCell ref="C265:E265"/>
    <mergeCell ref="C266:E266"/>
    <mergeCell ref="C249:E249"/>
    <mergeCell ref="C250:E250"/>
    <mergeCell ref="C251:E251"/>
    <mergeCell ref="B33:E33"/>
    <mergeCell ref="B35:E35"/>
    <mergeCell ref="B36:E36"/>
    <mergeCell ref="B37:H37"/>
    <mergeCell ref="C53:E53"/>
    <mergeCell ref="C59:E59"/>
    <mergeCell ref="C60:E60"/>
    <mergeCell ref="C61:E61"/>
    <mergeCell ref="C63:E63"/>
    <mergeCell ref="C62:E62"/>
    <mergeCell ref="B38:E38"/>
    <mergeCell ref="B34:E34"/>
    <mergeCell ref="C49:E49"/>
    <mergeCell ref="C50:E50"/>
    <mergeCell ref="C55:E55"/>
    <mergeCell ref="C52:E52"/>
    <mergeCell ref="C54:E54"/>
    <mergeCell ref="C51:E51"/>
    <mergeCell ref="C56:E56"/>
    <mergeCell ref="C57:E57"/>
    <mergeCell ref="C58:E58"/>
    <mergeCell ref="B11:H11"/>
    <mergeCell ref="B28:E28"/>
    <mergeCell ref="B14:E14"/>
    <mergeCell ref="B15:E15"/>
    <mergeCell ref="B16:E16"/>
    <mergeCell ref="B17:H17"/>
    <mergeCell ref="B19:E19"/>
    <mergeCell ref="B20:E20"/>
    <mergeCell ref="B21:H21"/>
    <mergeCell ref="B22:E22"/>
    <mergeCell ref="B27:E27"/>
    <mergeCell ref="B13:E13"/>
    <mergeCell ref="B18:E18"/>
    <mergeCell ref="B25:F25"/>
    <mergeCell ref="C160:E160"/>
    <mergeCell ref="C209:E209"/>
    <mergeCell ref="C201:E201"/>
    <mergeCell ref="C202:E202"/>
    <mergeCell ref="C203:E203"/>
    <mergeCell ref="C204:E204"/>
    <mergeCell ref="C178:E178"/>
    <mergeCell ref="C188:E188"/>
    <mergeCell ref="C164:E164"/>
    <mergeCell ref="C168:E168"/>
    <mergeCell ref="C91:E91"/>
    <mergeCell ref="C93:E93"/>
    <mergeCell ref="C102:E102"/>
    <mergeCell ref="C104:E104"/>
    <mergeCell ref="C105:E105"/>
    <mergeCell ref="C136:E136"/>
    <mergeCell ref="C137:E137"/>
    <mergeCell ref="C157:E157"/>
    <mergeCell ref="C199:E199"/>
    <mergeCell ref="C200:E200"/>
    <mergeCell ref="C97:E97"/>
    <mergeCell ref="C100:E100"/>
    <mergeCell ref="C318:E318"/>
    <mergeCell ref="C333:E333"/>
    <mergeCell ref="C214:E214"/>
    <mergeCell ref="C183:E183"/>
    <mergeCell ref="C185:E185"/>
    <mergeCell ref="C269:E269"/>
    <mergeCell ref="C270:E270"/>
    <mergeCell ref="C247:E247"/>
    <mergeCell ref="C332:E332"/>
    <mergeCell ref="C159:E159"/>
    <mergeCell ref="C99:E99"/>
    <mergeCell ref="C107:E107"/>
    <mergeCell ref="C106:E106"/>
    <mergeCell ref="C111:E111"/>
    <mergeCell ref="C116:E116"/>
    <mergeCell ref="C133:E133"/>
    <mergeCell ref="C112:E112"/>
    <mergeCell ref="C152:E152"/>
    <mergeCell ref="C153:E153"/>
    <mergeCell ref="C155:E155"/>
    <mergeCell ref="C132:E132"/>
    <mergeCell ref="C117:E117"/>
    <mergeCell ref="C101:E101"/>
    <mergeCell ref="C103:E103"/>
    <mergeCell ref="C109:E109"/>
    <mergeCell ref="C113:E113"/>
    <mergeCell ref="C115:E115"/>
    <mergeCell ref="C108:E108"/>
    <mergeCell ref="C148:E148"/>
    <mergeCell ref="C94:E94"/>
    <mergeCell ref="C149:E149"/>
    <mergeCell ref="C80:E80"/>
    <mergeCell ref="C88:E88"/>
    <mergeCell ref="C82:E82"/>
    <mergeCell ref="C83:E83"/>
    <mergeCell ref="C84:E84"/>
    <mergeCell ref="C79:E79"/>
    <mergeCell ref="C81:E81"/>
    <mergeCell ref="C76:E76"/>
    <mergeCell ref="C77:E77"/>
    <mergeCell ref="C198:E198"/>
    <mergeCell ref="C85:E85"/>
    <mergeCell ref="C92:E92"/>
    <mergeCell ref="C95:E95"/>
    <mergeCell ref="C110:E110"/>
    <mergeCell ref="C114:E114"/>
    <mergeCell ref="C90:E90"/>
    <mergeCell ref="C96:E96"/>
    <mergeCell ref="C86:E86"/>
    <mergeCell ref="C87:E87"/>
    <mergeCell ref="C98:E98"/>
    <mergeCell ref="C89:E89"/>
    <mergeCell ref="C142:E142"/>
    <mergeCell ref="C172:E172"/>
    <mergeCell ref="C174:E174"/>
    <mergeCell ref="C175:E175"/>
    <mergeCell ref="C163:E163"/>
    <mergeCell ref="C161:E161"/>
    <mergeCell ref="C162:E162"/>
    <mergeCell ref="C515:E515"/>
    <mergeCell ref="C511:E511"/>
    <mergeCell ref="C554:E554"/>
    <mergeCell ref="C573:E573"/>
    <mergeCell ref="C584:E584"/>
    <mergeCell ref="C64:E64"/>
    <mergeCell ref="C66:E66"/>
    <mergeCell ref="C68:E68"/>
    <mergeCell ref="C71:E71"/>
    <mergeCell ref="C72:E72"/>
    <mergeCell ref="C75:E75"/>
    <mergeCell ref="C67:E67"/>
    <mergeCell ref="C70:E70"/>
    <mergeCell ref="C73:E73"/>
    <mergeCell ref="C65:E65"/>
    <mergeCell ref="C74:E74"/>
    <mergeCell ref="C271:E271"/>
    <mergeCell ref="C232:E232"/>
    <mergeCell ref="C233:E233"/>
    <mergeCell ref="C234:E234"/>
    <mergeCell ref="C219:E219"/>
    <mergeCell ref="C220:E220"/>
    <mergeCell ref="C221:E221"/>
    <mergeCell ref="C145:E145"/>
    <mergeCell ref="C69:E69"/>
    <mergeCell ref="C421:E421"/>
    <mergeCell ref="B422:E422"/>
    <mergeCell ref="C538:E538"/>
    <mergeCell ref="C78:E78"/>
    <mergeCell ref="C156:E156"/>
    <mergeCell ref="C154:E154"/>
    <mergeCell ref="C147:E147"/>
    <mergeCell ref="C1018:E1018"/>
    <mergeCell ref="C1044:E1044"/>
    <mergeCell ref="C1045:E1045"/>
    <mergeCell ref="C908:E908"/>
    <mergeCell ref="C905:E905"/>
    <mergeCell ref="C906:E906"/>
    <mergeCell ref="C830:E830"/>
    <mergeCell ref="C844:E844"/>
    <mergeCell ref="C835:E835"/>
    <mergeCell ref="C838:E838"/>
    <mergeCell ref="C879:E879"/>
    <mergeCell ref="C885:E885"/>
    <mergeCell ref="C872:E872"/>
    <mergeCell ref="C873:E873"/>
    <mergeCell ref="C874:E874"/>
    <mergeCell ref="C876:E876"/>
    <mergeCell ref="C867:E867"/>
    <mergeCell ref="C868:E868"/>
    <mergeCell ref="C883:E883"/>
    <mergeCell ref="C1014:E1014"/>
    <mergeCell ref="C991:E991"/>
    <mergeCell ref="C992:E992"/>
    <mergeCell ref="C977:E977"/>
    <mergeCell ref="C986:E986"/>
    <mergeCell ref="C888:E888"/>
    <mergeCell ref="C927:E927"/>
    <mergeCell ref="C1033:E1033"/>
    <mergeCell ref="C984:E984"/>
    <mergeCell ref="C957:E957"/>
    <mergeCell ref="C960:E960"/>
    <mergeCell ref="C967:E967"/>
    <mergeCell ref="C968:E968"/>
    <mergeCell ref="C1019:E1019"/>
    <mergeCell ref="C1022:E1022"/>
    <mergeCell ref="C1015:E1015"/>
    <mergeCell ref="C1017:E1017"/>
    <mergeCell ref="C850:E850"/>
    <mergeCell ref="C1051:E1051"/>
    <mergeCell ref="C1034:E1034"/>
    <mergeCell ref="C1046:E1046"/>
    <mergeCell ref="C1037:E1037"/>
    <mergeCell ref="C1040:E1040"/>
    <mergeCell ref="C1041:E1041"/>
    <mergeCell ref="C1047:E1047"/>
    <mergeCell ref="C1048:E1048"/>
    <mergeCell ref="C1032:E1032"/>
    <mergeCell ref="C1050:E1050"/>
    <mergeCell ref="C1036:E1036"/>
    <mergeCell ref="C1024:E1024"/>
    <mergeCell ref="C1021:E1021"/>
    <mergeCell ref="C1023:E1023"/>
    <mergeCell ref="C1027:E1027"/>
    <mergeCell ref="C1025:E1025"/>
    <mergeCell ref="C1031:E1031"/>
    <mergeCell ref="C1029:E1029"/>
    <mergeCell ref="C1030:E1030"/>
    <mergeCell ref="C1043:E1043"/>
    <mergeCell ref="C1039:E1039"/>
    <mergeCell ref="C1042:E1042"/>
    <mergeCell ref="C1005:E1005"/>
    <mergeCell ref="C1006:E1006"/>
    <mergeCell ref="C1007:E1007"/>
    <mergeCell ref="C1008:E1008"/>
    <mergeCell ref="C898:E898"/>
    <mergeCell ref="C1009:E1009"/>
    <mergeCell ref="C934:E934"/>
    <mergeCell ref="C930:E930"/>
    <mergeCell ref="C917:E917"/>
    <mergeCell ref="C904:E904"/>
    <mergeCell ref="C902:E902"/>
    <mergeCell ref="C903:E903"/>
    <mergeCell ref="C893:E893"/>
    <mergeCell ref="C894:E894"/>
    <mergeCell ref="C918:E918"/>
    <mergeCell ref="C919:E919"/>
    <mergeCell ref="C926:E926"/>
    <mergeCell ref="C784:E784"/>
    <mergeCell ref="C829:E829"/>
    <mergeCell ref="C891:E891"/>
    <mergeCell ref="C892:E892"/>
    <mergeCell ref="C966:E966"/>
    <mergeCell ref="C953:E953"/>
    <mergeCell ref="C848:E848"/>
    <mergeCell ref="C849:E849"/>
    <mergeCell ref="C852:E852"/>
    <mergeCell ref="C853:E853"/>
    <mergeCell ref="C924:E924"/>
    <mergeCell ref="C925:E925"/>
    <mergeCell ref="C901:E901"/>
    <mergeCell ref="C854:E854"/>
    <mergeCell ref="C933:E933"/>
    <mergeCell ref="C939:E939"/>
    <mergeCell ref="C921:E921"/>
    <mergeCell ref="C899:E899"/>
    <mergeCell ref="C863:E863"/>
    <mergeCell ref="C864:E864"/>
    <mergeCell ref="B468:E468"/>
    <mergeCell ref="B441:I441"/>
    <mergeCell ref="B485:F485"/>
    <mergeCell ref="C486:E486"/>
    <mergeCell ref="C487:E487"/>
    <mergeCell ref="C488:E488"/>
    <mergeCell ref="C464:E464"/>
    <mergeCell ref="C465:E465"/>
    <mergeCell ref="C452:E452"/>
    <mergeCell ref="C546:E546"/>
    <mergeCell ref="C589:E589"/>
    <mergeCell ref="C570:E570"/>
    <mergeCell ref="C574:E574"/>
    <mergeCell ref="C575:E575"/>
    <mergeCell ref="C576:E576"/>
    <mergeCell ref="C490:E490"/>
    <mergeCell ref="C510:E510"/>
    <mergeCell ref="C495:E495"/>
    <mergeCell ref="C518:E518"/>
    <mergeCell ref="C552:E552"/>
    <mergeCell ref="C588:E588"/>
    <mergeCell ref="C494:E494"/>
    <mergeCell ref="C497:E497"/>
    <mergeCell ref="C520:E520"/>
    <mergeCell ref="C521:E521"/>
    <mergeCell ref="C522:E522"/>
    <mergeCell ref="C524:E524"/>
    <mergeCell ref="C525:E525"/>
    <mergeCell ref="C506:E506"/>
    <mergeCell ref="C507:E507"/>
    <mergeCell ref="C508:E508"/>
    <mergeCell ref="C509:E509"/>
    <mergeCell ref="C369:E369"/>
    <mergeCell ref="C387:E387"/>
    <mergeCell ref="C187:E187"/>
    <mergeCell ref="C656:E656"/>
    <mergeCell ref="C466:E466"/>
    <mergeCell ref="C467:E467"/>
    <mergeCell ref="C455:E455"/>
    <mergeCell ref="C456:E456"/>
    <mergeCell ref="C457:E457"/>
    <mergeCell ref="C458:E458"/>
    <mergeCell ref="C459:E459"/>
    <mergeCell ref="C460:E460"/>
    <mergeCell ref="C461:E461"/>
    <mergeCell ref="C462:E462"/>
    <mergeCell ref="C463:E463"/>
    <mergeCell ref="C447:E447"/>
    <mergeCell ref="C448:E448"/>
    <mergeCell ref="C449:E449"/>
    <mergeCell ref="C450:E450"/>
    <mergeCell ref="C386:E386"/>
    <mergeCell ref="C454:E454"/>
    <mergeCell ref="C586:E586"/>
    <mergeCell ref="C582:E582"/>
    <mergeCell ref="C413:E413"/>
    <mergeCell ref="C420:E420"/>
    <mergeCell ref="C603:E603"/>
    <mergeCell ref="C489:E489"/>
    <mergeCell ref="C492:E492"/>
    <mergeCell ref="C493:E493"/>
    <mergeCell ref="C451:E451"/>
    <mergeCell ref="C423:E423"/>
    <mergeCell ref="C453:E453"/>
    <mergeCell ref="C725:E725"/>
    <mergeCell ref="C729:E729"/>
    <mergeCell ref="C710:E710"/>
    <mergeCell ref="C625:E625"/>
    <mergeCell ref="C637:E637"/>
    <mergeCell ref="C668:E668"/>
    <mergeCell ref="C670:E670"/>
    <mergeCell ref="C621:E621"/>
    <mergeCell ref="C890:E890"/>
    <mergeCell ref="C606:E606"/>
    <mergeCell ref="C592:E592"/>
    <mergeCell ref="C593:E593"/>
    <mergeCell ref="C674:E674"/>
    <mergeCell ref="C675:E675"/>
    <mergeCell ref="C676:E676"/>
    <mergeCell ref="C601:E601"/>
    <mergeCell ref="C764:E764"/>
    <mergeCell ref="C763:E763"/>
    <mergeCell ref="C718:E718"/>
    <mergeCell ref="C716:E716"/>
    <mergeCell ref="C778:E778"/>
    <mergeCell ref="C693:E693"/>
    <mergeCell ref="C680:E680"/>
    <mergeCell ref="C808:E808"/>
    <mergeCell ref="C811:E811"/>
    <mergeCell ref="C810:E810"/>
    <mergeCell ref="C743:E743"/>
    <mergeCell ref="C635:E635"/>
    <mergeCell ref="C628:E628"/>
    <mergeCell ref="C632:E632"/>
    <mergeCell ref="C878:E878"/>
    <mergeCell ref="C713:E713"/>
    <mergeCell ref="C591:E591"/>
    <mergeCell ref="C583:E583"/>
    <mergeCell ref="C594:E594"/>
    <mergeCell ref="C595:E595"/>
    <mergeCell ref="C614:E614"/>
    <mergeCell ref="C1038:E1038"/>
    <mergeCell ref="C733:E733"/>
    <mergeCell ref="C712:E712"/>
    <mergeCell ref="C691:E691"/>
    <mergeCell ref="C709:E709"/>
    <mergeCell ref="C714:E714"/>
    <mergeCell ref="C701:E701"/>
    <mergeCell ref="C724:E724"/>
    <mergeCell ref="B1157:D1157"/>
    <mergeCell ref="B1158:D1158"/>
    <mergeCell ref="B1159:D1159"/>
    <mergeCell ref="G1162:H1162"/>
    <mergeCell ref="C732:E732"/>
    <mergeCell ref="C790:E790"/>
    <mergeCell ref="C727:E727"/>
    <mergeCell ref="C728:E728"/>
    <mergeCell ref="C735:E735"/>
    <mergeCell ref="C740:E740"/>
    <mergeCell ref="C742:E742"/>
    <mergeCell ref="C599:E599"/>
    <mergeCell ref="C600:E600"/>
    <mergeCell ref="C711:E711"/>
    <mergeCell ref="C721:E721"/>
    <mergeCell ref="C722:E722"/>
    <mergeCell ref="C723:E723"/>
    <mergeCell ref="C682:E682"/>
    <mergeCell ref="C683:E683"/>
    <mergeCell ref="G1163:H1163"/>
    <mergeCell ref="C1055:E1055"/>
    <mergeCell ref="C1123:E1123"/>
    <mergeCell ref="C1124:E1124"/>
    <mergeCell ref="C1125:E1125"/>
    <mergeCell ref="C1126:E1126"/>
    <mergeCell ref="C1130:E1130"/>
    <mergeCell ref="C1131:E1131"/>
    <mergeCell ref="C1091:E1091"/>
    <mergeCell ref="C1100:E1100"/>
    <mergeCell ref="C1103:E1103"/>
    <mergeCell ref="C1110:E1110"/>
    <mergeCell ref="C1112:E1112"/>
    <mergeCell ref="C1113:E1113"/>
    <mergeCell ref="C1061:E1061"/>
    <mergeCell ref="C1064:E1064"/>
    <mergeCell ref="C1063:E1063"/>
    <mergeCell ref="C1080:E1080"/>
    <mergeCell ref="C1082:E1082"/>
    <mergeCell ref="C1155:E1155"/>
    <mergeCell ref="C1138:E1138"/>
    <mergeCell ref="C1151:E1151"/>
    <mergeCell ref="C1072:E1072"/>
    <mergeCell ref="C1076:E1076"/>
    <mergeCell ref="C1077:E1077"/>
    <mergeCell ref="C1094:E1094"/>
    <mergeCell ref="C1145:E1145"/>
    <mergeCell ref="C1086:E1086"/>
    <mergeCell ref="C1079:E1079"/>
    <mergeCell ref="C1140:E1140"/>
    <mergeCell ref="C1144:E1144"/>
    <mergeCell ref="C1057:E1057"/>
  </mergeCell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7CC4-CB9E-428F-BBD1-FFBAFBC5E427}">
  <sheetPr>
    <pageSetUpPr fitToPage="1"/>
  </sheetPr>
  <dimension ref="A1:CM87"/>
  <sheetViews>
    <sheetView topLeftCell="A10" workbookViewId="0">
      <selection activeCell="J40" sqref="J40"/>
    </sheetView>
  </sheetViews>
  <sheetFormatPr defaultRowHeight="15" x14ac:dyDescent="0.25"/>
  <cols>
    <col min="1" max="1" width="10.140625" bestFit="1" customWidth="1"/>
    <col min="2" max="2" width="11.7109375" bestFit="1" customWidth="1"/>
    <col min="3" max="3" width="11.42578125" customWidth="1"/>
    <col min="4" max="5" width="10.140625" customWidth="1"/>
    <col min="6" max="6" width="10.140625" bestFit="1" customWidth="1"/>
    <col min="7" max="11" width="9.28515625" customWidth="1"/>
    <col min="12" max="12" width="10.7109375" customWidth="1"/>
    <col min="13" max="13" width="9.28515625" customWidth="1"/>
    <col min="14" max="14" width="11.28515625" customWidth="1"/>
    <col min="15" max="19" width="9.28515625" customWidth="1"/>
    <col min="20" max="20" width="10.140625" customWidth="1"/>
    <col min="21" max="34" width="9.28515625" customWidth="1"/>
    <col min="35" max="35" width="9.28515625" bestFit="1" customWidth="1"/>
    <col min="36" max="42" width="9.28515625" customWidth="1"/>
    <col min="43" max="43" width="9.28515625" bestFit="1" customWidth="1"/>
    <col min="44" max="44" width="9.28515625" customWidth="1"/>
    <col min="46" max="46" width="9.28515625" bestFit="1" customWidth="1"/>
    <col min="51" max="51" width="10.140625" bestFit="1" customWidth="1"/>
    <col min="63" max="63" width="10.140625" bestFit="1" customWidth="1"/>
    <col min="67" max="67" width="10.140625" bestFit="1" customWidth="1"/>
    <col min="68" max="68" width="10.140625" customWidth="1"/>
    <col min="84" max="85" width="10.140625" bestFit="1" customWidth="1"/>
  </cols>
  <sheetData>
    <row r="1" spans="1:91" ht="15.75" thickBot="1" x14ac:dyDescent="0.3">
      <c r="A1" s="338" t="s">
        <v>666</v>
      </c>
      <c r="B1" s="327">
        <v>3111</v>
      </c>
      <c r="C1" s="326"/>
      <c r="D1" s="326"/>
      <c r="E1" s="326"/>
      <c r="F1" s="327">
        <v>3121</v>
      </c>
      <c r="G1" s="327">
        <v>3132</v>
      </c>
      <c r="H1" s="327">
        <v>3211</v>
      </c>
      <c r="I1" s="327">
        <v>3212</v>
      </c>
      <c r="J1" s="327">
        <v>3213</v>
      </c>
      <c r="K1" s="327">
        <v>3214</v>
      </c>
      <c r="L1" s="327">
        <v>3221</v>
      </c>
      <c r="M1" s="326"/>
      <c r="N1" s="327">
        <v>3222</v>
      </c>
      <c r="O1" s="326"/>
      <c r="P1" s="327">
        <v>3223</v>
      </c>
      <c r="Q1" s="326"/>
      <c r="R1" s="327">
        <v>3224</v>
      </c>
      <c r="S1" s="326"/>
      <c r="T1" s="327">
        <v>3225</v>
      </c>
      <c r="U1" s="327">
        <v>3227</v>
      </c>
      <c r="V1" s="327">
        <v>3231</v>
      </c>
      <c r="W1" s="326"/>
      <c r="X1" s="327">
        <v>3232</v>
      </c>
      <c r="Y1" s="326"/>
      <c r="Z1" s="326"/>
      <c r="AA1" s="326"/>
      <c r="AB1" s="327">
        <v>3233</v>
      </c>
      <c r="AC1" s="326"/>
      <c r="AD1" s="327">
        <v>3234</v>
      </c>
      <c r="AE1" s="326"/>
      <c r="AF1" s="327">
        <v>3235</v>
      </c>
      <c r="AG1" s="327">
        <v>3236</v>
      </c>
      <c r="AH1" s="326"/>
      <c r="AI1" s="327">
        <v>3237</v>
      </c>
      <c r="AJ1" s="326"/>
      <c r="AK1" s="326"/>
      <c r="AL1" s="327"/>
      <c r="AM1" s="327">
        <v>3238</v>
      </c>
      <c r="AN1" s="326"/>
      <c r="AO1" s="327">
        <v>3239</v>
      </c>
      <c r="AP1" s="326"/>
      <c r="AQ1" s="327">
        <v>3291</v>
      </c>
      <c r="AR1" s="327"/>
      <c r="AS1" s="327">
        <v>3292</v>
      </c>
      <c r="AT1" s="327">
        <v>3293</v>
      </c>
      <c r="AU1" s="327">
        <v>3294</v>
      </c>
      <c r="AV1" s="327">
        <v>3295</v>
      </c>
      <c r="AW1" s="327"/>
      <c r="AX1" s="327">
        <v>3296</v>
      </c>
      <c r="AY1" s="327">
        <v>3299</v>
      </c>
      <c r="AZ1" s="327">
        <v>3423</v>
      </c>
      <c r="BA1" s="331">
        <v>3431</v>
      </c>
      <c r="BB1" s="327">
        <v>3433</v>
      </c>
      <c r="BC1" s="327">
        <v>3434</v>
      </c>
      <c r="BD1" s="327">
        <v>3523</v>
      </c>
      <c r="BE1" s="331">
        <v>3662</v>
      </c>
      <c r="BF1" s="327">
        <v>3721</v>
      </c>
      <c r="BG1" s="326"/>
      <c r="BH1" s="327">
        <v>3722</v>
      </c>
      <c r="BI1" s="327">
        <v>3811</v>
      </c>
      <c r="BJ1" s="326"/>
      <c r="BK1" s="326"/>
      <c r="BL1" s="327">
        <v>3812</v>
      </c>
      <c r="BM1" s="327">
        <v>3821</v>
      </c>
      <c r="BN1" s="327">
        <v>3861</v>
      </c>
      <c r="BO1" s="326"/>
      <c r="BP1" s="326">
        <v>4212</v>
      </c>
      <c r="BQ1" s="327">
        <v>4214</v>
      </c>
      <c r="BR1" s="326"/>
      <c r="BS1" s="326"/>
      <c r="BT1" s="327">
        <v>4221</v>
      </c>
      <c r="BU1" s="327">
        <v>4222</v>
      </c>
      <c r="BV1" s="327">
        <v>4223</v>
      </c>
      <c r="BW1" s="326">
        <v>4224</v>
      </c>
      <c r="BX1" s="327">
        <v>4227</v>
      </c>
      <c r="BY1" s="326"/>
      <c r="BZ1" s="326"/>
      <c r="CA1" s="327">
        <v>4241</v>
      </c>
      <c r="CB1" s="327"/>
      <c r="CC1" s="327">
        <v>4262</v>
      </c>
      <c r="CD1" s="327">
        <v>4263</v>
      </c>
      <c r="CE1" s="327">
        <v>4511</v>
      </c>
      <c r="CF1" s="326"/>
      <c r="CG1" s="326"/>
      <c r="CH1" s="331">
        <v>5443</v>
      </c>
    </row>
    <row r="2" spans="1:91" x14ac:dyDescent="0.25">
      <c r="A2" s="337" t="s">
        <v>667</v>
      </c>
      <c r="B2" s="328">
        <v>11</v>
      </c>
      <c r="C2" s="328">
        <v>31</v>
      </c>
      <c r="D2" s="328">
        <v>52</v>
      </c>
      <c r="E2" s="328">
        <v>55</v>
      </c>
      <c r="F2" s="328">
        <v>11</v>
      </c>
      <c r="G2" s="328">
        <v>11</v>
      </c>
      <c r="H2" s="328">
        <v>11</v>
      </c>
      <c r="I2" s="328">
        <v>11</v>
      </c>
      <c r="J2" s="328">
        <v>11</v>
      </c>
      <c r="K2" s="328">
        <v>11</v>
      </c>
      <c r="L2" s="328">
        <v>11</v>
      </c>
      <c r="M2" s="328">
        <v>31</v>
      </c>
      <c r="N2" s="328">
        <v>11</v>
      </c>
      <c r="O2" s="328">
        <v>31</v>
      </c>
      <c r="P2" s="328">
        <v>11</v>
      </c>
      <c r="Q2" s="328">
        <v>43</v>
      </c>
      <c r="R2" s="328">
        <v>11</v>
      </c>
      <c r="S2" s="328">
        <v>43</v>
      </c>
      <c r="T2" s="328">
        <v>11</v>
      </c>
      <c r="U2" s="328">
        <v>11</v>
      </c>
      <c r="V2" s="328">
        <v>11</v>
      </c>
      <c r="W2" s="328">
        <v>31</v>
      </c>
      <c r="X2" s="328">
        <v>11</v>
      </c>
      <c r="Y2" s="328">
        <v>43</v>
      </c>
      <c r="Z2" s="328">
        <v>52</v>
      </c>
      <c r="AA2" s="328">
        <v>55</v>
      </c>
      <c r="AB2" s="328">
        <v>11</v>
      </c>
      <c r="AC2" s="328">
        <v>31</v>
      </c>
      <c r="AD2" s="328">
        <v>11</v>
      </c>
      <c r="AE2" s="328">
        <v>43</v>
      </c>
      <c r="AF2" s="328">
        <v>11</v>
      </c>
      <c r="AG2" s="328">
        <v>11</v>
      </c>
      <c r="AH2" s="328">
        <v>31</v>
      </c>
      <c r="AI2" s="328">
        <v>11</v>
      </c>
      <c r="AJ2" s="328">
        <v>31</v>
      </c>
      <c r="AK2" s="328">
        <v>43</v>
      </c>
      <c r="AL2" s="328">
        <v>55</v>
      </c>
      <c r="AM2" s="328">
        <v>11</v>
      </c>
      <c r="AN2" s="328">
        <v>31</v>
      </c>
      <c r="AO2" s="328">
        <v>11</v>
      </c>
      <c r="AP2" s="328">
        <v>43</v>
      </c>
      <c r="AQ2" s="328">
        <v>11</v>
      </c>
      <c r="AR2" s="328">
        <v>52</v>
      </c>
      <c r="AS2" s="328">
        <v>11</v>
      </c>
      <c r="AT2" s="328">
        <v>11</v>
      </c>
      <c r="AU2" s="328">
        <v>11</v>
      </c>
      <c r="AV2" s="328">
        <v>11</v>
      </c>
      <c r="AW2" s="328">
        <v>52</v>
      </c>
      <c r="AX2" s="328">
        <v>11</v>
      </c>
      <c r="AY2" s="328">
        <v>11</v>
      </c>
      <c r="AZ2" s="328">
        <v>11</v>
      </c>
      <c r="BA2" s="332">
        <v>11</v>
      </c>
      <c r="BB2" s="328">
        <v>11</v>
      </c>
      <c r="BC2" s="328">
        <v>11</v>
      </c>
      <c r="BD2" s="328">
        <v>11</v>
      </c>
      <c r="BE2" s="332">
        <v>11</v>
      </c>
      <c r="BF2" s="328">
        <v>11</v>
      </c>
      <c r="BG2" s="328">
        <v>52</v>
      </c>
      <c r="BH2" s="328">
        <v>11</v>
      </c>
      <c r="BI2" s="328">
        <v>11</v>
      </c>
      <c r="BJ2" s="328">
        <v>52</v>
      </c>
      <c r="BK2" s="328">
        <v>61</v>
      </c>
      <c r="BL2" s="328">
        <v>11</v>
      </c>
      <c r="BM2" s="328">
        <v>11</v>
      </c>
      <c r="BN2" s="328">
        <v>43</v>
      </c>
      <c r="BO2" s="328">
        <v>52</v>
      </c>
      <c r="BP2" s="328">
        <v>11</v>
      </c>
      <c r="BQ2" s="328">
        <v>11</v>
      </c>
      <c r="BR2" s="328">
        <v>43</v>
      </c>
      <c r="BS2" s="328">
        <v>55</v>
      </c>
      <c r="BT2" s="328">
        <v>11</v>
      </c>
      <c r="BU2" s="328">
        <v>11</v>
      </c>
      <c r="BV2" s="328">
        <v>11</v>
      </c>
      <c r="BW2" s="328">
        <v>11</v>
      </c>
      <c r="BX2" s="328">
        <v>11</v>
      </c>
      <c r="BY2" s="328">
        <v>43</v>
      </c>
      <c r="BZ2" s="328">
        <v>55</v>
      </c>
      <c r="CA2" s="328">
        <v>11</v>
      </c>
      <c r="CB2" s="328">
        <v>52</v>
      </c>
      <c r="CC2" s="328">
        <v>11</v>
      </c>
      <c r="CD2" s="328">
        <v>11</v>
      </c>
      <c r="CE2" s="328">
        <v>11</v>
      </c>
      <c r="CF2" s="328">
        <v>52</v>
      </c>
      <c r="CG2" s="328">
        <v>55</v>
      </c>
      <c r="CH2" s="332">
        <v>11</v>
      </c>
    </row>
    <row r="3" spans="1:91" x14ac:dyDescent="0.25">
      <c r="B3" s="329">
        <f>121937.96-E3</f>
        <v>112213.48000000001</v>
      </c>
      <c r="C3" s="329"/>
      <c r="D3" s="329">
        <v>16098</v>
      </c>
      <c r="E3" s="329">
        <v>9724.48</v>
      </c>
      <c r="F3" s="329">
        <v>3660</v>
      </c>
      <c r="G3" s="329">
        <v>20119.8</v>
      </c>
      <c r="H3" s="329">
        <v>2441.62</v>
      </c>
      <c r="I3" s="329">
        <v>1486.3</v>
      </c>
      <c r="J3" s="329">
        <v>1170</v>
      </c>
      <c r="K3" s="329"/>
      <c r="L3" s="329">
        <v>2985.81</v>
      </c>
      <c r="M3" s="329"/>
      <c r="N3" s="329">
        <v>60.77</v>
      </c>
      <c r="O3" s="329"/>
      <c r="P3" s="329">
        <v>680.15</v>
      </c>
      <c r="Q3" s="329">
        <v>10595.87</v>
      </c>
      <c r="R3" s="329">
        <v>164.81</v>
      </c>
      <c r="S3" s="329">
        <v>687.5</v>
      </c>
      <c r="T3" s="329">
        <v>46.68</v>
      </c>
      <c r="U3" s="329">
        <v>1002.37</v>
      </c>
      <c r="V3" s="329">
        <v>6985.11</v>
      </c>
      <c r="W3" s="329"/>
      <c r="X3" s="329">
        <v>250</v>
      </c>
      <c r="Y3" s="330">
        <v>16909.650000000001</v>
      </c>
      <c r="Z3" s="330">
        <v>35000</v>
      </c>
      <c r="AA3" s="330"/>
      <c r="AB3" s="329">
        <v>1558.85</v>
      </c>
      <c r="AC3" s="329"/>
      <c r="AD3" s="329"/>
      <c r="AE3" s="329">
        <v>15198.75</v>
      </c>
      <c r="AF3" s="329">
        <v>506</v>
      </c>
      <c r="AG3" s="329">
        <v>3383.85</v>
      </c>
      <c r="AH3" s="329"/>
      <c r="AI3" s="329">
        <v>4580</v>
      </c>
      <c r="AJ3" s="329"/>
      <c r="AK3" s="329"/>
      <c r="AL3" s="329"/>
      <c r="AM3" s="329">
        <v>1477.45</v>
      </c>
      <c r="AN3" s="329"/>
      <c r="AO3" s="329">
        <v>6822.07</v>
      </c>
      <c r="AP3" s="329">
        <v>43506.25</v>
      </c>
      <c r="AQ3" s="329">
        <v>10825.7</v>
      </c>
      <c r="AR3" s="329">
        <v>19864.439999999999</v>
      </c>
      <c r="AS3" s="329">
        <v>703.98</v>
      </c>
      <c r="AT3" s="329">
        <v>7170.76</v>
      </c>
      <c r="AU3" s="329"/>
      <c r="AV3" s="329">
        <v>856.68</v>
      </c>
      <c r="AW3" s="329">
        <v>11451.8</v>
      </c>
      <c r="AX3" s="329"/>
      <c r="AY3" s="329">
        <v>197.13</v>
      </c>
      <c r="AZ3" s="329">
        <v>167.26</v>
      </c>
      <c r="BA3" s="333">
        <v>2184.98</v>
      </c>
      <c r="BB3" s="329">
        <v>25.61</v>
      </c>
      <c r="BC3" s="329">
        <v>16836.39</v>
      </c>
      <c r="BD3" s="329">
        <v>2399.41</v>
      </c>
      <c r="BE3" s="333">
        <v>3255.95</v>
      </c>
      <c r="BF3" s="329">
        <v>12060</v>
      </c>
      <c r="BG3" s="329"/>
      <c r="BH3" s="329">
        <v>413.54</v>
      </c>
      <c r="BI3" s="329">
        <v>5200</v>
      </c>
      <c r="BJ3" s="329"/>
      <c r="BK3" s="329"/>
      <c r="BL3" s="329">
        <v>126</v>
      </c>
      <c r="BM3" s="329"/>
      <c r="BN3" s="329">
        <v>20000</v>
      </c>
      <c r="BO3" s="329"/>
      <c r="BP3" s="329">
        <v>7500</v>
      </c>
      <c r="BQ3" s="329"/>
      <c r="BR3" s="329">
        <v>7336.13</v>
      </c>
      <c r="BS3" s="329"/>
      <c r="BT3" s="329">
        <v>1210.82</v>
      </c>
      <c r="BU3" s="329"/>
      <c r="BV3" s="329"/>
      <c r="BW3" s="329">
        <v>13793.13</v>
      </c>
      <c r="BX3" s="329"/>
      <c r="BY3" s="329"/>
      <c r="BZ3" s="329"/>
      <c r="CA3" s="329">
        <v>38.51</v>
      </c>
      <c r="CB3" s="329"/>
      <c r="CC3" s="329"/>
      <c r="CD3" s="329">
        <v>1640.63</v>
      </c>
      <c r="CE3" s="329"/>
      <c r="CF3" s="329"/>
      <c r="CG3" s="329"/>
      <c r="CH3" s="333"/>
      <c r="CI3" s="240"/>
      <c r="CJ3" s="240"/>
      <c r="CK3" s="240"/>
      <c r="CL3" s="240"/>
      <c r="CM3" s="240"/>
    </row>
    <row r="4" spans="1:91" x14ac:dyDescent="0.25">
      <c r="B4" s="329">
        <f>78518.71-D3</f>
        <v>62420.710000000006</v>
      </c>
      <c r="C4" s="329"/>
      <c r="D4" s="329"/>
      <c r="E4" s="329"/>
      <c r="F4" s="329">
        <v>2800</v>
      </c>
      <c r="G4" s="329">
        <v>12971.96</v>
      </c>
      <c r="H4" s="329"/>
      <c r="I4" s="329">
        <v>973.95</v>
      </c>
      <c r="J4" s="329">
        <v>221.96</v>
      </c>
      <c r="K4" s="329"/>
      <c r="L4" s="329">
        <v>588.75</v>
      </c>
      <c r="M4" s="329"/>
      <c r="N4" s="329">
        <v>2191.33</v>
      </c>
      <c r="O4" s="329"/>
      <c r="P4" s="329">
        <v>210.92</v>
      </c>
      <c r="Q4" s="329">
        <v>9425.0499999999993</v>
      </c>
      <c r="R4" s="329"/>
      <c r="S4" s="329">
        <v>981.31</v>
      </c>
      <c r="T4" s="329"/>
      <c r="U4" s="329"/>
      <c r="V4" s="329">
        <v>559.73</v>
      </c>
      <c r="W4" s="329"/>
      <c r="X4" s="329">
        <f>104304.75-Z3-53000</f>
        <v>16304.75</v>
      </c>
      <c r="Y4" s="329">
        <v>53000</v>
      </c>
      <c r="Z4" s="329"/>
      <c r="AA4" s="329"/>
      <c r="AB4" s="329">
        <v>63.72</v>
      </c>
      <c r="AC4" s="329"/>
      <c r="AD4" s="329"/>
      <c r="AE4" s="329"/>
      <c r="AF4" s="329"/>
      <c r="AG4" s="329">
        <v>174.38</v>
      </c>
      <c r="AH4" s="329"/>
      <c r="AI4" s="329">
        <v>6250</v>
      </c>
      <c r="AJ4" s="329"/>
      <c r="AK4" s="329"/>
      <c r="AL4" s="329"/>
      <c r="AM4" s="329">
        <v>454.41</v>
      </c>
      <c r="AN4" s="329"/>
      <c r="AO4" s="329">
        <v>850.76</v>
      </c>
      <c r="AP4" s="329"/>
      <c r="AQ4" s="329"/>
      <c r="AR4" s="329"/>
      <c r="AS4" s="329">
        <v>306.01</v>
      </c>
      <c r="AT4" s="329"/>
      <c r="AU4" s="329"/>
      <c r="AV4" s="329">
        <f>14821-AW3</f>
        <v>3369.2000000000007</v>
      </c>
      <c r="AW4" s="329"/>
      <c r="AX4" s="329"/>
      <c r="AY4" s="329"/>
      <c r="AZ4" s="329"/>
      <c r="BA4" s="333">
        <v>66.459999999999994</v>
      </c>
      <c r="BB4" s="329"/>
      <c r="BC4" s="329"/>
      <c r="BD4" s="329"/>
      <c r="BE4" s="333">
        <v>8958.2199999999993</v>
      </c>
      <c r="BF4" s="329">
        <v>30329.11</v>
      </c>
      <c r="BG4" s="329"/>
      <c r="BH4" s="329"/>
      <c r="BI4" s="329">
        <v>39502.080000000002</v>
      </c>
      <c r="BJ4" s="329"/>
      <c r="BK4" s="329"/>
      <c r="BL4" s="329">
        <v>5259.8</v>
      </c>
      <c r="BM4" s="329"/>
      <c r="BN4" s="329"/>
      <c r="BO4" s="329"/>
      <c r="BP4" s="329"/>
      <c r="BQ4" s="329"/>
      <c r="BR4" s="329"/>
      <c r="BS4" s="329"/>
      <c r="BT4" s="329">
        <v>159.38</v>
      </c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33"/>
      <c r="CI4" s="240"/>
      <c r="CJ4" s="240"/>
      <c r="CK4" s="240"/>
      <c r="CL4" s="240"/>
      <c r="CM4" s="240"/>
    </row>
    <row r="5" spans="1:91" x14ac:dyDescent="0.25">
      <c r="B5" s="329">
        <v>24771.85</v>
      </c>
      <c r="C5" s="329"/>
      <c r="D5" s="329"/>
      <c r="E5" s="329"/>
      <c r="F5" s="329">
        <v>800</v>
      </c>
      <c r="G5" s="329">
        <v>4087.36</v>
      </c>
      <c r="H5" s="329"/>
      <c r="I5" s="329"/>
      <c r="J5" s="329"/>
      <c r="K5" s="329"/>
      <c r="L5" s="329"/>
      <c r="M5" s="329"/>
      <c r="N5" s="329">
        <v>561.16999999999996</v>
      </c>
      <c r="O5" s="329"/>
      <c r="P5" s="329"/>
      <c r="Q5" s="329"/>
      <c r="R5" s="329"/>
      <c r="S5" s="329"/>
      <c r="T5" s="329"/>
      <c r="U5" s="329"/>
      <c r="V5" s="329">
        <v>164.85</v>
      </c>
      <c r="W5" s="329"/>
      <c r="X5" s="329">
        <v>4018.75</v>
      </c>
      <c r="Y5" s="330">
        <v>141911.85</v>
      </c>
      <c r="Z5" s="329"/>
      <c r="AA5" s="329"/>
      <c r="AB5" s="329"/>
      <c r="AC5" s="329"/>
      <c r="AD5" s="329"/>
      <c r="AE5" s="329"/>
      <c r="AF5" s="329"/>
      <c r="AG5" s="329"/>
      <c r="AH5" s="329"/>
      <c r="AI5" s="329">
        <v>3250</v>
      </c>
      <c r="AJ5" s="329"/>
      <c r="AK5" s="329"/>
      <c r="AL5" s="329"/>
      <c r="AM5" s="329">
        <v>304.56</v>
      </c>
      <c r="AN5" s="329"/>
      <c r="AO5" s="329">
        <v>214.81</v>
      </c>
      <c r="AP5" s="329"/>
      <c r="AQ5" s="329"/>
      <c r="AR5" s="329"/>
      <c r="AS5" s="329">
        <v>1646.09</v>
      </c>
      <c r="AT5" s="329"/>
      <c r="AU5" s="329"/>
      <c r="AV5" s="329">
        <v>21.49</v>
      </c>
      <c r="AW5" s="329"/>
      <c r="AX5" s="329"/>
      <c r="AY5" s="329"/>
      <c r="AZ5" s="329"/>
      <c r="BA5" s="333"/>
      <c r="BB5" s="329"/>
      <c r="BC5" s="329"/>
      <c r="BD5" s="329"/>
      <c r="BE5" s="333"/>
      <c r="BF5" s="329">
        <v>23920</v>
      </c>
      <c r="BG5" s="329"/>
      <c r="BH5" s="329"/>
      <c r="BI5" s="329">
        <v>30000</v>
      </c>
      <c r="BJ5" s="329"/>
      <c r="BK5" s="329"/>
      <c r="BL5" s="329"/>
      <c r="BM5" s="329"/>
      <c r="BN5" s="329"/>
      <c r="BO5" s="329"/>
      <c r="BP5" s="329"/>
      <c r="BQ5" s="329"/>
      <c r="BR5" s="329"/>
      <c r="BS5" s="329"/>
      <c r="BT5" s="329">
        <v>1900</v>
      </c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33"/>
      <c r="CI5" s="240"/>
      <c r="CJ5" s="240"/>
      <c r="CK5" s="240"/>
      <c r="CL5" s="240"/>
      <c r="CM5" s="240"/>
    </row>
    <row r="6" spans="1:91" x14ac:dyDescent="0.25"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>
        <v>2726.25</v>
      </c>
      <c r="Y6" s="330">
        <v>19832.77</v>
      </c>
      <c r="Z6" s="329"/>
      <c r="AA6" s="329"/>
      <c r="AB6" s="329"/>
      <c r="AC6" s="329"/>
      <c r="AD6" s="329"/>
      <c r="AE6" s="329"/>
      <c r="AF6" s="329"/>
      <c r="AG6" s="329"/>
      <c r="AH6" s="329"/>
      <c r="AI6" s="329">
        <v>23750</v>
      </c>
      <c r="AJ6" s="329"/>
      <c r="AK6" s="329"/>
      <c r="AL6" s="329"/>
      <c r="AM6" s="329"/>
      <c r="AN6" s="329"/>
      <c r="AO6" s="329">
        <v>1343.76</v>
      </c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33"/>
      <c r="BB6" s="329"/>
      <c r="BC6" s="329"/>
      <c r="BD6" s="329"/>
      <c r="BE6" s="333"/>
      <c r="BF6" s="329"/>
      <c r="BG6" s="329"/>
      <c r="BH6" s="329"/>
      <c r="BI6" s="329">
        <v>660</v>
      </c>
      <c r="BJ6" s="329"/>
      <c r="BK6" s="329"/>
      <c r="BL6" s="329"/>
      <c r="BM6" s="329"/>
      <c r="BN6" s="329"/>
      <c r="BO6" s="329"/>
      <c r="BP6" s="329"/>
      <c r="BQ6" s="329"/>
      <c r="BR6" s="329"/>
      <c r="BS6" s="329"/>
      <c r="BT6" s="329"/>
      <c r="BU6" s="329"/>
      <c r="BV6" s="329"/>
      <c r="BW6" s="329"/>
      <c r="BX6" s="329"/>
      <c r="BY6" s="329"/>
      <c r="BZ6" s="329"/>
      <c r="CA6" s="329"/>
      <c r="CB6" s="329"/>
      <c r="CC6" s="329"/>
      <c r="CD6" s="329"/>
      <c r="CE6" s="329"/>
      <c r="CF6" s="329"/>
      <c r="CG6" s="329"/>
      <c r="CH6" s="333"/>
      <c r="CI6" s="240"/>
      <c r="CJ6" s="240"/>
      <c r="CK6" s="240"/>
      <c r="CL6" s="240"/>
      <c r="CM6" s="240"/>
    </row>
    <row r="7" spans="1:91" x14ac:dyDescent="0.25"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>
        <v>150</v>
      </c>
      <c r="Y7" s="329">
        <v>3144.11</v>
      </c>
      <c r="Z7" s="329"/>
      <c r="AA7" s="329"/>
      <c r="AB7" s="329"/>
      <c r="AC7" s="329"/>
      <c r="AD7" s="329"/>
      <c r="AE7" s="329"/>
      <c r="AF7" s="329"/>
      <c r="AG7" s="329"/>
      <c r="AH7" s="329"/>
      <c r="AI7" s="329">
        <v>6750</v>
      </c>
      <c r="AJ7" s="329"/>
      <c r="AK7" s="329"/>
      <c r="AL7" s="329"/>
      <c r="AM7" s="329"/>
      <c r="AN7" s="329"/>
      <c r="AO7" s="329">
        <v>1642.38</v>
      </c>
      <c r="AP7" s="329"/>
      <c r="AQ7" s="329"/>
      <c r="AR7" s="329"/>
      <c r="AS7" s="329"/>
      <c r="AT7" s="329"/>
      <c r="AU7" s="329"/>
      <c r="AV7" s="329"/>
      <c r="AW7" s="329"/>
      <c r="AX7" s="329"/>
      <c r="AY7" s="329"/>
      <c r="AZ7" s="329"/>
      <c r="BA7" s="333"/>
      <c r="BB7" s="329"/>
      <c r="BC7" s="329"/>
      <c r="BD7" s="329"/>
      <c r="BE7" s="333"/>
      <c r="BF7" s="329"/>
      <c r="BG7" s="329"/>
      <c r="BH7" s="329"/>
      <c r="BI7" s="329">
        <v>6636.15</v>
      </c>
      <c r="BJ7" s="329"/>
      <c r="BK7" s="329"/>
      <c r="BL7" s="329"/>
      <c r="BM7" s="329"/>
      <c r="BN7" s="329"/>
      <c r="BO7" s="329"/>
      <c r="BP7" s="329"/>
      <c r="BQ7" s="329"/>
      <c r="BR7" s="329"/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29"/>
      <c r="CD7" s="329"/>
      <c r="CE7" s="329"/>
      <c r="CF7" s="329"/>
      <c r="CG7" s="329"/>
      <c r="CH7" s="333"/>
      <c r="CI7" s="240"/>
      <c r="CJ7" s="240"/>
      <c r="CK7" s="240"/>
      <c r="CL7" s="240"/>
      <c r="CM7" s="240"/>
    </row>
    <row r="8" spans="1:91" x14ac:dyDescent="0.25"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>
        <v>28</v>
      </c>
      <c r="Y8" s="329">
        <v>600</v>
      </c>
      <c r="Z8" s="329"/>
      <c r="AA8" s="329"/>
      <c r="AB8" s="329"/>
      <c r="AC8" s="329"/>
      <c r="AD8" s="329"/>
      <c r="AE8" s="329"/>
      <c r="AF8" s="329"/>
      <c r="AG8" s="329"/>
      <c r="AH8" s="329"/>
      <c r="AI8" s="329">
        <v>1500</v>
      </c>
      <c r="AJ8" s="329"/>
      <c r="AK8" s="329"/>
      <c r="AL8" s="329"/>
      <c r="AM8" s="329"/>
      <c r="AN8" s="329"/>
      <c r="AO8" s="329">
        <v>60</v>
      </c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33"/>
      <c r="BB8" s="329"/>
      <c r="BC8" s="329"/>
      <c r="BD8" s="329"/>
      <c r="BE8" s="333"/>
      <c r="BF8" s="329"/>
      <c r="BG8" s="329"/>
      <c r="BH8" s="329"/>
      <c r="BI8" s="329">
        <v>3676.77</v>
      </c>
      <c r="BJ8" s="329"/>
      <c r="BK8" s="329"/>
      <c r="BL8" s="329"/>
      <c r="BM8" s="329"/>
      <c r="BN8" s="329"/>
      <c r="BO8" s="329"/>
      <c r="BP8" s="329"/>
      <c r="BQ8" s="329"/>
      <c r="BR8" s="329"/>
      <c r="BS8" s="329"/>
      <c r="BT8" s="329"/>
      <c r="BU8" s="329"/>
      <c r="BV8" s="329"/>
      <c r="BW8" s="329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33"/>
      <c r="CI8" s="240"/>
      <c r="CJ8" s="240"/>
      <c r="CK8" s="240"/>
      <c r="CL8" s="240"/>
      <c r="CM8" s="240"/>
    </row>
    <row r="9" spans="1:91" x14ac:dyDescent="0.25"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>
        <v>2887.52</v>
      </c>
      <c r="AJ9" s="329"/>
      <c r="AK9" s="329"/>
      <c r="AL9" s="329"/>
      <c r="AM9" s="329"/>
      <c r="AN9" s="329"/>
      <c r="AO9" s="329">
        <v>610</v>
      </c>
      <c r="AP9" s="329"/>
      <c r="AQ9" s="329"/>
      <c r="AR9" s="329"/>
      <c r="AS9" s="329"/>
      <c r="AT9" s="329"/>
      <c r="AU9" s="329"/>
      <c r="AV9" s="329"/>
      <c r="AW9" s="329"/>
      <c r="AX9" s="329"/>
      <c r="AY9" s="329"/>
      <c r="AZ9" s="329"/>
      <c r="BA9" s="333"/>
      <c r="BB9" s="329"/>
      <c r="BC9" s="329"/>
      <c r="BD9" s="329"/>
      <c r="BE9" s="333"/>
      <c r="BF9" s="329"/>
      <c r="BG9" s="329"/>
      <c r="BH9" s="329"/>
      <c r="BI9" s="329">
        <v>2300</v>
      </c>
      <c r="BJ9" s="329"/>
      <c r="BK9" s="329"/>
      <c r="BL9" s="329"/>
      <c r="BM9" s="329"/>
      <c r="BN9" s="329"/>
      <c r="BO9" s="329"/>
      <c r="BP9" s="329"/>
      <c r="BQ9" s="329"/>
      <c r="BR9" s="329"/>
      <c r="BS9" s="329"/>
      <c r="BT9" s="329"/>
      <c r="BU9" s="329"/>
      <c r="BV9" s="329"/>
      <c r="BW9" s="329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333"/>
      <c r="CI9" s="240"/>
      <c r="CJ9" s="240"/>
      <c r="CK9" s="240"/>
      <c r="CL9" s="240"/>
      <c r="CM9" s="240"/>
    </row>
    <row r="10" spans="1:91" x14ac:dyDescent="0.25"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>
        <v>700.69</v>
      </c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33"/>
      <c r="BB10" s="329"/>
      <c r="BC10" s="329"/>
      <c r="BD10" s="329"/>
      <c r="BE10" s="333"/>
      <c r="BF10" s="329"/>
      <c r="BG10" s="329"/>
      <c r="BH10" s="329"/>
      <c r="BI10" s="329">
        <v>500</v>
      </c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33"/>
      <c r="CI10" s="240"/>
      <c r="CJ10" s="240"/>
      <c r="CK10" s="240"/>
      <c r="CL10" s="240"/>
      <c r="CM10" s="240"/>
    </row>
    <row r="11" spans="1:91" x14ac:dyDescent="0.25"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>
        <v>331.81</v>
      </c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33"/>
      <c r="BB11" s="329"/>
      <c r="BC11" s="329"/>
      <c r="BD11" s="329"/>
      <c r="BE11" s="333"/>
      <c r="BF11" s="329"/>
      <c r="BG11" s="329"/>
      <c r="BH11" s="329"/>
      <c r="BI11" s="329">
        <v>700</v>
      </c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33"/>
      <c r="CI11" s="240"/>
      <c r="CJ11" s="240"/>
      <c r="CK11" s="240"/>
      <c r="CL11" s="240"/>
      <c r="CM11" s="240"/>
    </row>
    <row r="12" spans="1:91" x14ac:dyDescent="0.25"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33"/>
      <c r="BB12" s="329"/>
      <c r="BC12" s="329"/>
      <c r="BD12" s="329"/>
      <c r="BE12" s="333"/>
      <c r="BF12" s="329"/>
      <c r="BG12" s="329"/>
      <c r="BH12" s="329"/>
      <c r="BI12" s="329">
        <v>79.2</v>
      </c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29"/>
      <c r="CA12" s="329"/>
      <c r="CB12" s="329"/>
      <c r="CC12" s="329"/>
      <c r="CD12" s="329"/>
      <c r="CE12" s="329"/>
      <c r="CF12" s="329"/>
      <c r="CG12" s="329"/>
      <c r="CH12" s="333"/>
      <c r="CI12" s="240"/>
      <c r="CJ12" s="240"/>
      <c r="CK12" s="240"/>
      <c r="CL12" s="240"/>
      <c r="CM12" s="240"/>
    </row>
    <row r="13" spans="1:91" x14ac:dyDescent="0.25">
      <c r="A13" s="336" t="s">
        <v>668</v>
      </c>
      <c r="B13" s="334">
        <f>SUM(B3:B12)</f>
        <v>199406.04</v>
      </c>
      <c r="C13" s="334">
        <f t="shared" ref="C13:BI13" si="0">SUM(C3:C12)</f>
        <v>0</v>
      </c>
      <c r="D13" s="334">
        <f t="shared" si="0"/>
        <v>16098</v>
      </c>
      <c r="E13" s="334">
        <f t="shared" si="0"/>
        <v>9724.48</v>
      </c>
      <c r="F13" s="334">
        <f t="shared" si="0"/>
        <v>7260</v>
      </c>
      <c r="G13" s="334">
        <f t="shared" si="0"/>
        <v>37179.119999999995</v>
      </c>
      <c r="H13" s="334">
        <f t="shared" si="0"/>
        <v>2441.62</v>
      </c>
      <c r="I13" s="334">
        <f t="shared" si="0"/>
        <v>2460.25</v>
      </c>
      <c r="J13" s="334">
        <f t="shared" si="0"/>
        <v>1391.96</v>
      </c>
      <c r="K13" s="334">
        <f t="shared" si="0"/>
        <v>0</v>
      </c>
      <c r="L13" s="334">
        <f t="shared" si="0"/>
        <v>3574.56</v>
      </c>
      <c r="M13" s="334">
        <f t="shared" si="0"/>
        <v>0</v>
      </c>
      <c r="N13" s="334">
        <f t="shared" si="0"/>
        <v>2813.27</v>
      </c>
      <c r="O13" s="334">
        <f t="shared" si="0"/>
        <v>0</v>
      </c>
      <c r="P13" s="334">
        <f t="shared" si="0"/>
        <v>891.06999999999994</v>
      </c>
      <c r="Q13" s="334">
        <f t="shared" si="0"/>
        <v>20020.919999999998</v>
      </c>
      <c r="R13" s="334">
        <f t="shared" si="0"/>
        <v>164.81</v>
      </c>
      <c r="S13" s="334">
        <f t="shared" si="0"/>
        <v>1668.81</v>
      </c>
      <c r="T13" s="334">
        <f t="shared" si="0"/>
        <v>46.68</v>
      </c>
      <c r="U13" s="334">
        <f t="shared" si="0"/>
        <v>1002.37</v>
      </c>
      <c r="V13" s="334">
        <f t="shared" si="0"/>
        <v>7709.6900000000005</v>
      </c>
      <c r="W13" s="334">
        <f t="shared" si="0"/>
        <v>0</v>
      </c>
      <c r="X13" s="334">
        <f t="shared" si="0"/>
        <v>23477.75</v>
      </c>
      <c r="Y13" s="339">
        <f t="shared" si="0"/>
        <v>235398.37999999998</v>
      </c>
      <c r="Z13" s="334">
        <f t="shared" si="0"/>
        <v>35000</v>
      </c>
      <c r="AA13" s="334">
        <f t="shared" si="0"/>
        <v>0</v>
      </c>
      <c r="AB13" s="334">
        <f t="shared" si="0"/>
        <v>1622.57</v>
      </c>
      <c r="AC13" s="334">
        <f t="shared" si="0"/>
        <v>0</v>
      </c>
      <c r="AD13" s="334">
        <f t="shared" si="0"/>
        <v>0</v>
      </c>
      <c r="AE13" s="334">
        <f t="shared" si="0"/>
        <v>15198.75</v>
      </c>
      <c r="AF13" s="334">
        <f t="shared" si="0"/>
        <v>506</v>
      </c>
      <c r="AG13" s="334">
        <f t="shared" si="0"/>
        <v>3558.23</v>
      </c>
      <c r="AH13" s="334">
        <f t="shared" si="0"/>
        <v>0</v>
      </c>
      <c r="AI13" s="334">
        <f>SUM(AI3:AI12)</f>
        <v>48967.519999999997</v>
      </c>
      <c r="AJ13" s="334">
        <f t="shared" si="0"/>
        <v>0</v>
      </c>
      <c r="AK13" s="334">
        <f t="shared" si="0"/>
        <v>0</v>
      </c>
      <c r="AL13" s="334">
        <f t="shared" si="0"/>
        <v>0</v>
      </c>
      <c r="AM13" s="334">
        <f t="shared" si="0"/>
        <v>2236.42</v>
      </c>
      <c r="AN13" s="334">
        <f t="shared" si="0"/>
        <v>0</v>
      </c>
      <c r="AO13" s="334">
        <f t="shared" si="0"/>
        <v>12576.279999999999</v>
      </c>
      <c r="AP13" s="334">
        <f t="shared" si="0"/>
        <v>43506.25</v>
      </c>
      <c r="AQ13" s="334">
        <f t="shared" si="0"/>
        <v>10825.7</v>
      </c>
      <c r="AR13" s="334">
        <f t="shared" si="0"/>
        <v>19864.439999999999</v>
      </c>
      <c r="AS13" s="334">
        <f t="shared" si="0"/>
        <v>2656.08</v>
      </c>
      <c r="AT13" s="334">
        <f t="shared" si="0"/>
        <v>7170.76</v>
      </c>
      <c r="AU13" s="334">
        <f t="shared" si="0"/>
        <v>0</v>
      </c>
      <c r="AV13" s="334">
        <f t="shared" si="0"/>
        <v>4247.3700000000008</v>
      </c>
      <c r="AW13" s="334">
        <f t="shared" si="0"/>
        <v>11451.8</v>
      </c>
      <c r="AX13" s="334">
        <f t="shared" si="0"/>
        <v>0</v>
      </c>
      <c r="AY13" s="334">
        <f t="shared" si="0"/>
        <v>197.13</v>
      </c>
      <c r="AZ13" s="334">
        <f t="shared" si="0"/>
        <v>167.26</v>
      </c>
      <c r="BA13" s="334">
        <f t="shared" si="0"/>
        <v>2251.44</v>
      </c>
      <c r="BB13" s="334">
        <f t="shared" si="0"/>
        <v>25.61</v>
      </c>
      <c r="BC13" s="334">
        <f t="shared" si="0"/>
        <v>16836.39</v>
      </c>
      <c r="BD13" s="334">
        <f t="shared" si="0"/>
        <v>2399.41</v>
      </c>
      <c r="BE13" s="334">
        <f t="shared" si="0"/>
        <v>12214.169999999998</v>
      </c>
      <c r="BF13" s="339">
        <f t="shared" si="0"/>
        <v>66309.11</v>
      </c>
      <c r="BG13" s="334">
        <f t="shared" si="0"/>
        <v>0</v>
      </c>
      <c r="BH13" s="334">
        <f t="shared" si="0"/>
        <v>413.54</v>
      </c>
      <c r="BI13" s="339">
        <f t="shared" si="0"/>
        <v>89254.2</v>
      </c>
      <c r="BJ13" s="339">
        <f t="shared" ref="BJ13:BK13" si="1">SUM(BJ3:BJ12)</f>
        <v>0</v>
      </c>
      <c r="BK13" s="339">
        <f t="shared" si="1"/>
        <v>0</v>
      </c>
      <c r="BL13" s="339">
        <f t="shared" ref="BL13" si="2">SUM(BL3:BL12)</f>
        <v>5385.8</v>
      </c>
      <c r="BM13" s="339">
        <f t="shared" ref="BM13" si="3">SUM(BM3:BM12)</f>
        <v>0</v>
      </c>
      <c r="BN13" s="339">
        <f t="shared" ref="BN13" si="4">SUM(BN3:BN12)</f>
        <v>20000</v>
      </c>
      <c r="BO13" s="339">
        <f t="shared" ref="BO13:BP13" si="5">SUM(BO3:BO12)</f>
        <v>0</v>
      </c>
      <c r="BP13" s="339">
        <f t="shared" si="5"/>
        <v>7500</v>
      </c>
      <c r="BQ13" s="339">
        <f t="shared" ref="BQ13" si="6">SUM(BQ3:BQ12)</f>
        <v>0</v>
      </c>
      <c r="BR13" s="339">
        <f t="shared" ref="BR13" si="7">SUM(BR3:BR12)</f>
        <v>7336.13</v>
      </c>
      <c r="BS13" s="339">
        <f t="shared" ref="BS13" si="8">SUM(BS3:BS12)</f>
        <v>0</v>
      </c>
      <c r="BT13" s="339">
        <f t="shared" ref="BT13" si="9">SUM(BT3:BT12)</f>
        <v>3270.2</v>
      </c>
      <c r="BU13" s="339">
        <f t="shared" ref="BU13" si="10">SUM(BU3:BU12)</f>
        <v>0</v>
      </c>
      <c r="BV13" s="339">
        <f t="shared" ref="BV13" si="11">SUM(BV3:BV12)</f>
        <v>0</v>
      </c>
      <c r="BW13" s="339">
        <f t="shared" ref="BW13" si="12">SUM(BW3:BW12)</f>
        <v>13793.13</v>
      </c>
      <c r="BX13" s="339">
        <f t="shared" ref="BX13" si="13">SUM(BX3:BX12)</f>
        <v>0</v>
      </c>
      <c r="BY13" s="339">
        <f t="shared" ref="BY13" si="14">SUM(BY3:BY12)</f>
        <v>0</v>
      </c>
      <c r="BZ13" s="339">
        <f t="shared" ref="BZ13" si="15">SUM(BZ3:BZ12)</f>
        <v>0</v>
      </c>
      <c r="CA13" s="339">
        <f t="shared" ref="CA13:CB13" si="16">SUM(CA3:CA12)</f>
        <v>38.51</v>
      </c>
      <c r="CB13" s="339">
        <f t="shared" si="16"/>
        <v>0</v>
      </c>
      <c r="CC13" s="339">
        <f t="shared" ref="CC13" si="17">SUM(CC3:CC12)</f>
        <v>0</v>
      </c>
      <c r="CD13" s="339">
        <f t="shared" ref="CD13" si="18">SUM(CD3:CD12)</f>
        <v>1640.63</v>
      </c>
      <c r="CE13" s="339">
        <f t="shared" ref="CE13" si="19">SUM(CE3:CE12)</f>
        <v>0</v>
      </c>
      <c r="CF13" s="339">
        <f t="shared" ref="CF13" si="20">SUM(CF3:CF12)</f>
        <v>0</v>
      </c>
      <c r="CG13" s="339">
        <f t="shared" ref="CG13" si="21">SUM(CG3:CG12)</f>
        <v>0</v>
      </c>
      <c r="CH13" s="339">
        <f t="shared" ref="CH13" si="22">SUM(CH3:CH12)</f>
        <v>0</v>
      </c>
      <c r="CI13" s="240"/>
      <c r="CJ13" s="240"/>
      <c r="CK13" s="240"/>
      <c r="CL13" s="240"/>
      <c r="CM13" s="240"/>
    </row>
    <row r="14" spans="1:91" x14ac:dyDescent="0.25">
      <c r="B14" s="240"/>
      <c r="C14" s="240"/>
      <c r="D14" s="240"/>
      <c r="E14" s="240"/>
      <c r="F14" s="240"/>
      <c r="G14" s="357">
        <f>SUM(B13:G13)</f>
        <v>269667.64</v>
      </c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>
        <f>AV13+AW13</f>
        <v>15699.17</v>
      </c>
      <c r="AX14" s="240"/>
      <c r="AY14" s="240">
        <f>SUM(H13:AY13)</f>
        <v>522647.43999999994</v>
      </c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0"/>
      <c r="BY14" s="240"/>
      <c r="BZ14" s="240"/>
      <c r="CA14" s="240"/>
      <c r="CB14" s="240"/>
      <c r="CC14" s="240"/>
      <c r="CD14" s="240"/>
      <c r="CE14" s="240"/>
      <c r="CF14" s="240"/>
      <c r="CG14" s="240"/>
      <c r="CH14" s="240"/>
      <c r="CI14" s="240"/>
      <c r="CJ14" s="240"/>
      <c r="CK14" s="240"/>
      <c r="CL14" s="240"/>
      <c r="CM14" s="240"/>
    </row>
    <row r="15" spans="1:91" x14ac:dyDescent="0.25">
      <c r="A15" s="340" t="s">
        <v>669</v>
      </c>
      <c r="B15" s="240">
        <f>SUM(B13:CH13)</f>
        <v>1041150.61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>
        <f>L13+M13</f>
        <v>3574.56</v>
      </c>
      <c r="N15" s="240"/>
      <c r="O15" s="240">
        <f>N13+O13</f>
        <v>2813.27</v>
      </c>
      <c r="P15" s="240"/>
      <c r="Q15" s="240">
        <f>P13+Q13</f>
        <v>20911.989999999998</v>
      </c>
      <c r="R15" s="240"/>
      <c r="S15" s="240">
        <f>R13+S13</f>
        <v>1833.62</v>
      </c>
      <c r="T15" s="240"/>
      <c r="U15" s="240"/>
      <c r="V15" s="240"/>
      <c r="W15" s="240">
        <f>V13+W13</f>
        <v>7709.6900000000005</v>
      </c>
      <c r="X15" s="240"/>
      <c r="Y15" s="240"/>
      <c r="Z15" s="240"/>
      <c r="AA15" s="80">
        <f>SUM(X13:AA13)</f>
        <v>293876.13</v>
      </c>
      <c r="AB15" s="240"/>
      <c r="AC15" s="240">
        <f>AB13+AC13</f>
        <v>1622.57</v>
      </c>
      <c r="AD15" s="240"/>
      <c r="AE15" s="240">
        <f>AD13+AE13</f>
        <v>15198.75</v>
      </c>
      <c r="AF15" s="240"/>
      <c r="AG15" s="240"/>
      <c r="AH15" s="240">
        <f>AG13+AH13</f>
        <v>3558.23</v>
      </c>
      <c r="AI15" s="240"/>
      <c r="AJ15" s="240"/>
      <c r="AK15" s="240"/>
      <c r="AL15" s="240">
        <f>SUM(AI13:AL13)</f>
        <v>48967.519999999997</v>
      </c>
      <c r="AM15" s="240"/>
      <c r="AN15" s="240">
        <f>AM13+AN13</f>
        <v>2236.42</v>
      </c>
      <c r="AO15" s="240"/>
      <c r="AP15" s="240">
        <f>AO13+AP13</f>
        <v>56082.53</v>
      </c>
      <c r="AQ15" s="240"/>
      <c r="AR15" s="240">
        <f>AQ13+AR13</f>
        <v>30690.14</v>
      </c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240"/>
      <c r="BG15" s="80">
        <f>SUM(BF13:BG13)</f>
        <v>66309.11</v>
      </c>
      <c r="BH15" s="240"/>
      <c r="BI15" s="240"/>
      <c r="BJ15" s="80"/>
      <c r="BK15" s="240">
        <f>SUM(BI13:BK13)</f>
        <v>89254.2</v>
      </c>
      <c r="BL15" s="240"/>
      <c r="BM15" s="240"/>
      <c r="BN15" s="240"/>
      <c r="BO15" s="240">
        <f>SUM(BN13:BO13)</f>
        <v>20000</v>
      </c>
      <c r="BP15" s="240"/>
      <c r="BQ15" s="240"/>
      <c r="BR15" s="240"/>
      <c r="BS15" s="240">
        <f>SUM(BQ13:BS13)</f>
        <v>7336.13</v>
      </c>
      <c r="BT15" s="240"/>
      <c r="BU15" s="240"/>
      <c r="BV15" s="240"/>
      <c r="BW15" s="240"/>
      <c r="BX15" s="240"/>
      <c r="BY15" s="240"/>
      <c r="BZ15" s="240">
        <f>SUM(BX13:BZ13)</f>
        <v>0</v>
      </c>
      <c r="CA15" s="240"/>
      <c r="CB15" s="240">
        <f>SUM(CA13:CB13)</f>
        <v>38.51</v>
      </c>
      <c r="CC15" s="240"/>
      <c r="CD15" s="240"/>
      <c r="CE15" s="240"/>
      <c r="CF15" s="240"/>
      <c r="CG15" s="240">
        <f>SUM(CE14:CG14)</f>
        <v>0</v>
      </c>
      <c r="CH15" s="240"/>
      <c r="CI15" s="240"/>
      <c r="CJ15" s="240"/>
      <c r="CK15" s="240"/>
      <c r="CL15" s="240"/>
      <c r="CM15" s="240"/>
    </row>
    <row r="16" spans="1:91" x14ac:dyDescent="0.25"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0"/>
      <c r="CE16" s="240"/>
      <c r="CF16" s="240"/>
      <c r="CG16" s="240"/>
      <c r="CH16" s="240"/>
      <c r="CI16" s="240"/>
      <c r="CJ16" s="240"/>
      <c r="CK16" s="240"/>
      <c r="CL16" s="240"/>
      <c r="CM16" s="240"/>
    </row>
    <row r="17" spans="1:91" x14ac:dyDescent="0.25">
      <c r="A17" s="341" t="s">
        <v>670</v>
      </c>
      <c r="B17" s="342"/>
      <c r="C17" s="336">
        <v>11</v>
      </c>
      <c r="D17" s="343">
        <v>31</v>
      </c>
      <c r="E17" s="343"/>
      <c r="F17" s="336">
        <v>43</v>
      </c>
      <c r="G17" s="343">
        <v>52</v>
      </c>
      <c r="H17" s="336">
        <v>55</v>
      </c>
      <c r="I17" s="343">
        <v>61</v>
      </c>
      <c r="J17" s="336">
        <v>71</v>
      </c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240"/>
      <c r="AT17" s="240"/>
      <c r="AU17" s="240"/>
      <c r="AV17" s="240"/>
      <c r="AW17" s="240"/>
      <c r="AX17" s="240"/>
      <c r="AY17" s="240"/>
      <c r="AZ17" s="240"/>
      <c r="BA17" s="240"/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  <c r="BY17" s="240"/>
      <c r="BZ17" s="240"/>
      <c r="CA17" s="240"/>
      <c r="CB17" s="240"/>
      <c r="CC17" s="240"/>
      <c r="CD17" s="240"/>
      <c r="CE17" s="240"/>
      <c r="CF17" s="240"/>
      <c r="CG17" s="240"/>
      <c r="CH17" s="240"/>
      <c r="CI17" s="240"/>
      <c r="CJ17" s="240"/>
      <c r="CK17" s="240"/>
      <c r="CL17" s="240"/>
      <c r="CM17" s="240"/>
    </row>
    <row r="18" spans="1:91" x14ac:dyDescent="0.25">
      <c r="B18" s="240"/>
      <c r="C18" s="345">
        <f>A29+E29+J29+K29+L29+N29+A33+F33+J33</f>
        <v>605882.64999999991</v>
      </c>
      <c r="D18" s="335">
        <f>B29+F29</f>
        <v>0</v>
      </c>
      <c r="E18" s="342"/>
      <c r="F18" s="342">
        <f>G29+B33+G33</f>
        <v>343129.24</v>
      </c>
      <c r="G18" s="346">
        <f>C29+H29+M29+C33+H33+K33</f>
        <v>82414.240000000005</v>
      </c>
      <c r="H18" s="347">
        <f>D29+I29+I33+L33</f>
        <v>9724.48</v>
      </c>
      <c r="I18" s="335">
        <f>E33</f>
        <v>0</v>
      </c>
      <c r="J18" s="344">
        <v>0</v>
      </c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8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240"/>
      <c r="AR18" s="240"/>
      <c r="AS18" s="240"/>
      <c r="AT18" s="240"/>
      <c r="AU18" s="240"/>
      <c r="AV18" s="240"/>
      <c r="AW18" s="240"/>
      <c r="AX18" s="240"/>
      <c r="AY18" s="240"/>
      <c r="AZ18" s="240"/>
      <c r="BA18" s="240"/>
      <c r="BB18" s="240"/>
      <c r="BC18" s="240"/>
      <c r="BD18" s="240"/>
      <c r="BE18" s="240"/>
      <c r="BF18" s="240"/>
      <c r="BG18" s="240"/>
      <c r="BH18" s="240"/>
      <c r="BI18" s="240"/>
      <c r="BJ18" s="240"/>
      <c r="BK18" s="240"/>
      <c r="BL18" s="240"/>
      <c r="BM18" s="240"/>
      <c r="BN18" s="240"/>
      <c r="BO18" s="240"/>
      <c r="BP18" s="240"/>
      <c r="BQ18" s="240"/>
      <c r="BR18" s="240"/>
      <c r="BS18" s="240"/>
      <c r="BT18" s="240"/>
      <c r="BU18" s="240"/>
      <c r="BV18" s="240"/>
      <c r="BW18" s="240"/>
      <c r="BX18" s="240"/>
      <c r="BY18" s="240"/>
      <c r="BZ18" s="240"/>
      <c r="CA18" s="240"/>
      <c r="CB18" s="240"/>
      <c r="CC18" s="240"/>
      <c r="CD18" s="240"/>
      <c r="CE18" s="240"/>
      <c r="CF18" s="240"/>
      <c r="CG18" s="240"/>
      <c r="CH18" s="240"/>
      <c r="CI18" s="240"/>
      <c r="CJ18" s="240"/>
      <c r="CK18" s="240"/>
      <c r="CL18" s="240"/>
      <c r="CM18" s="240"/>
    </row>
    <row r="19" spans="1:91" x14ac:dyDescent="0.25"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357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0"/>
      <c r="BA19" s="240"/>
      <c r="BB19" s="240"/>
      <c r="BC19" s="240"/>
      <c r="BD19" s="240"/>
      <c r="BE19" s="240"/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  <c r="BP19" s="240"/>
      <c r="BQ19" s="240"/>
      <c r="BR19" s="240"/>
      <c r="BS19" s="240"/>
      <c r="BT19" s="240"/>
      <c r="BU19" s="240"/>
      <c r="BV19" s="240"/>
      <c r="BW19" s="240"/>
      <c r="BX19" s="240"/>
      <c r="BY19" s="240"/>
      <c r="BZ19" s="240"/>
      <c r="CA19" s="240"/>
      <c r="CB19" s="240"/>
      <c r="CC19" s="240"/>
      <c r="CD19" s="240"/>
      <c r="CE19" s="240"/>
      <c r="CF19" s="240"/>
      <c r="CG19" s="240"/>
      <c r="CH19" s="240"/>
      <c r="CI19" s="240"/>
      <c r="CJ19" s="240"/>
      <c r="CK19" s="240"/>
      <c r="CL19" s="240"/>
      <c r="CM19" s="240"/>
    </row>
    <row r="20" spans="1:91" x14ac:dyDescent="0.25">
      <c r="B20" s="240"/>
      <c r="C20" s="80">
        <f>SUM(C18:J18)</f>
        <v>1041150.6099999999</v>
      </c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357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40"/>
      <c r="AU20" s="240"/>
      <c r="AV20" s="240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0"/>
      <c r="BI20" s="240"/>
      <c r="BJ20" s="240"/>
      <c r="BK20" s="240"/>
      <c r="BL20" s="240"/>
      <c r="BM20" s="240"/>
      <c r="BN20" s="240"/>
      <c r="BO20" s="240"/>
      <c r="BP20" s="240"/>
      <c r="BQ20" s="240"/>
      <c r="BR20" s="240"/>
      <c r="BS20" s="240"/>
      <c r="BT20" s="240"/>
      <c r="BU20" s="240"/>
      <c r="BV20" s="240"/>
      <c r="BW20" s="240"/>
      <c r="BX20" s="240"/>
      <c r="BY20" s="240"/>
      <c r="BZ20" s="240"/>
      <c r="CA20" s="240"/>
      <c r="CB20" s="240"/>
      <c r="CC20" s="240"/>
      <c r="CD20" s="240"/>
      <c r="CE20" s="240"/>
      <c r="CF20" s="240"/>
      <c r="CG20" s="240"/>
      <c r="CH20" s="240"/>
      <c r="CI20" s="240"/>
      <c r="CJ20" s="240"/>
      <c r="CK20" s="240"/>
      <c r="CL20" s="240"/>
      <c r="CM20" s="240"/>
    </row>
    <row r="21" spans="1:91" x14ac:dyDescent="0.25">
      <c r="B21" s="240"/>
      <c r="C21" s="240"/>
      <c r="D21" s="240"/>
      <c r="E21" s="240"/>
      <c r="F21" s="240"/>
      <c r="G21" s="357"/>
      <c r="H21" s="80"/>
      <c r="I21" s="240"/>
      <c r="J21" s="240"/>
      <c r="K21" s="240"/>
      <c r="L21" s="80"/>
      <c r="M21" s="240"/>
      <c r="N21" s="240"/>
      <c r="O21" s="240"/>
      <c r="P21" s="240"/>
      <c r="Q21" s="240"/>
      <c r="R21">
        <v>32</v>
      </c>
      <c r="V21">
        <v>34</v>
      </c>
      <c r="W21">
        <v>42</v>
      </c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240"/>
      <c r="BA21" s="240"/>
      <c r="BB21" s="240"/>
      <c r="BC21" s="240"/>
      <c r="BD21" s="240"/>
      <c r="BE21" s="240"/>
      <c r="BF21" s="240"/>
      <c r="BG21" s="240"/>
      <c r="BH21" s="240"/>
      <c r="BI21" s="240"/>
      <c r="BJ21" s="240"/>
      <c r="BK21" s="240"/>
      <c r="BL21" s="240"/>
      <c r="BM21" s="240"/>
      <c r="BN21" s="240"/>
      <c r="BO21" s="240"/>
      <c r="BP21" s="240"/>
      <c r="BQ21" s="240"/>
      <c r="BR21" s="240"/>
      <c r="BS21" s="240"/>
      <c r="BT21" s="240"/>
      <c r="BU21" s="240"/>
      <c r="BV21" s="240"/>
      <c r="BW21" s="240"/>
      <c r="BX21" s="240"/>
      <c r="BY21" s="240"/>
      <c r="BZ21" s="240"/>
      <c r="CA21" s="240"/>
      <c r="CB21" s="240"/>
      <c r="CC21" s="240"/>
      <c r="CD21" s="240"/>
      <c r="CE21" s="240"/>
      <c r="CF21" s="240"/>
      <c r="CG21" s="240"/>
      <c r="CH21" s="240"/>
      <c r="CI21" s="240"/>
      <c r="CJ21" s="240"/>
      <c r="CK21" s="240"/>
      <c r="CL21" s="240"/>
      <c r="CM21" s="240"/>
    </row>
    <row r="22" spans="1:91" x14ac:dyDescent="0.25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 t="s">
        <v>700</v>
      </c>
      <c r="R22">
        <v>3224</v>
      </c>
      <c r="S22">
        <v>3225</v>
      </c>
      <c r="T22">
        <v>3232</v>
      </c>
      <c r="U22">
        <v>3237</v>
      </c>
      <c r="V22">
        <v>3423</v>
      </c>
      <c r="W22">
        <v>4223</v>
      </c>
      <c r="X22">
        <v>5443</v>
      </c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0"/>
      <c r="AP22" s="240"/>
      <c r="AQ22" s="240"/>
      <c r="AR22" s="240"/>
      <c r="AS22" s="240"/>
      <c r="AT22" s="240"/>
      <c r="AU22" s="240"/>
      <c r="AV22" s="240"/>
      <c r="AW22" s="240"/>
      <c r="AX22" s="240"/>
      <c r="AY22" s="240"/>
      <c r="AZ22" s="240"/>
      <c r="BA22" s="240"/>
      <c r="BB22" s="240"/>
      <c r="BC22" s="240"/>
      <c r="BD22" s="240"/>
      <c r="BE22" s="240"/>
      <c r="BF22" s="240"/>
      <c r="BG22" s="240"/>
      <c r="BH22" s="240"/>
      <c r="BI22" s="240"/>
      <c r="BJ22" s="240"/>
      <c r="BK22" s="240"/>
      <c r="BL22" s="240"/>
      <c r="BM22" s="240"/>
      <c r="BN22" s="240"/>
      <c r="BO22" s="240"/>
      <c r="BP22" s="240"/>
      <c r="BQ22" s="240"/>
      <c r="BR22" s="240"/>
      <c r="BS22" s="240"/>
      <c r="BT22" s="240"/>
      <c r="BU22" s="240"/>
      <c r="BV22" s="240"/>
      <c r="BW22" s="240"/>
      <c r="BX22" s="240"/>
      <c r="BY22" s="240"/>
      <c r="BZ22" s="240"/>
      <c r="CA22" s="240"/>
      <c r="CB22" s="240"/>
      <c r="CC22" s="240"/>
      <c r="CD22" s="240"/>
      <c r="CE22" s="240"/>
      <c r="CF22" s="240"/>
      <c r="CG22" s="240"/>
      <c r="CH22" s="240"/>
      <c r="CI22" s="240"/>
      <c r="CJ22" s="240"/>
      <c r="CK22" s="240"/>
      <c r="CL22" s="240"/>
      <c r="CM22" s="240"/>
    </row>
    <row r="23" spans="1:91" x14ac:dyDescent="0.25"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>
        <v>923</v>
      </c>
      <c r="S23" s="240">
        <v>151</v>
      </c>
      <c r="T23" s="240">
        <v>90276.83</v>
      </c>
      <c r="U23" s="240">
        <v>7250</v>
      </c>
      <c r="V23" s="240">
        <v>549.55999999999995</v>
      </c>
      <c r="W23" s="240">
        <v>3858</v>
      </c>
      <c r="X23" s="240">
        <v>24885.52</v>
      </c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O23" s="240"/>
      <c r="AP23" s="240"/>
      <c r="AQ23" s="240"/>
      <c r="AR23" s="240"/>
      <c r="AS23" s="240"/>
      <c r="AT23" s="240"/>
      <c r="AU23" s="240"/>
      <c r="AV23" s="240"/>
      <c r="AW23" s="240"/>
      <c r="AX23" s="240"/>
      <c r="AY23" s="240"/>
      <c r="AZ23" s="240"/>
      <c r="BA23" s="240"/>
      <c r="BB23" s="240"/>
      <c r="BC23" s="240"/>
      <c r="BD23" s="240"/>
      <c r="BE23" s="240"/>
      <c r="BF23" s="240"/>
      <c r="BG23" s="240"/>
      <c r="BH23" s="240"/>
      <c r="BI23" s="240"/>
      <c r="BJ23" s="240"/>
      <c r="BK23" s="240"/>
      <c r="BL23" s="240"/>
      <c r="BM23" s="240"/>
      <c r="BN23" s="240"/>
      <c r="BO23" s="240"/>
      <c r="BP23" s="240"/>
      <c r="BQ23" s="240"/>
      <c r="BR23" s="240"/>
      <c r="BS23" s="240"/>
      <c r="BT23" s="240"/>
      <c r="BU23" s="240"/>
      <c r="BV23" s="240"/>
      <c r="BW23" s="240"/>
      <c r="BX23" s="240"/>
      <c r="BY23" s="240"/>
      <c r="BZ23" s="240"/>
      <c r="CA23" s="240"/>
      <c r="CB23" s="240"/>
      <c r="CC23" s="240"/>
      <c r="CD23" s="240"/>
      <c r="CE23" s="240"/>
      <c r="CF23" s="240"/>
      <c r="CG23" s="240"/>
      <c r="CH23" s="240"/>
      <c r="CI23" s="240"/>
      <c r="CJ23" s="240"/>
      <c r="CK23" s="240"/>
      <c r="CL23" s="240"/>
      <c r="CM23" s="240"/>
    </row>
    <row r="24" spans="1:91" x14ac:dyDescent="0.25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>
        <f>SUM(R23:U23)</f>
        <v>98600.83</v>
      </c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0"/>
      <c r="AP24" s="240"/>
      <c r="AQ24" s="240"/>
      <c r="AR24" s="240"/>
      <c r="AS24" s="240"/>
      <c r="AT24" s="240"/>
      <c r="AU24" s="240"/>
      <c r="AV24" s="240"/>
      <c r="AW24" s="240"/>
      <c r="AX24" s="240"/>
      <c r="AY24" s="240"/>
      <c r="AZ24" s="240"/>
      <c r="BA24" s="240"/>
      <c r="BB24" s="240"/>
      <c r="BC24" s="240"/>
      <c r="BD24" s="240"/>
      <c r="BE24" s="240"/>
      <c r="BF24" s="240"/>
      <c r="BG24" s="240"/>
      <c r="BH24" s="240"/>
      <c r="BI24" s="240"/>
      <c r="BJ24" s="240"/>
      <c r="BK24" s="240"/>
      <c r="BL24" s="240"/>
      <c r="BM24" s="240"/>
      <c r="BN24" s="240"/>
      <c r="BO24" s="240"/>
      <c r="BP24" s="240"/>
      <c r="BQ24" s="240"/>
      <c r="BR24" s="240"/>
      <c r="BS24" s="240"/>
      <c r="BT24" s="240"/>
      <c r="BU24" s="240"/>
      <c r="BV24" s="240"/>
      <c r="BW24" s="240"/>
      <c r="BX24" s="240"/>
      <c r="BY24" s="240"/>
      <c r="BZ24" s="240"/>
      <c r="CA24" s="240"/>
      <c r="CB24" s="240"/>
      <c r="CC24" s="240"/>
      <c r="CD24" s="240"/>
      <c r="CE24" s="240"/>
      <c r="CF24" s="240"/>
      <c r="CG24" s="240"/>
      <c r="CH24" s="240"/>
      <c r="CI24" s="240"/>
      <c r="CJ24" s="240"/>
      <c r="CK24" s="240"/>
      <c r="CL24" s="240"/>
      <c r="CM24" s="240"/>
    </row>
    <row r="25" spans="1:91" x14ac:dyDescent="0.25"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 t="s">
        <v>7</v>
      </c>
      <c r="R25" s="240"/>
      <c r="S25" s="357">
        <f>SUM(R23:W23)</f>
        <v>103008.39</v>
      </c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240"/>
      <c r="BG25" s="240"/>
      <c r="BH25" s="240"/>
      <c r="BI25" s="240"/>
      <c r="BJ25" s="240"/>
      <c r="BK25" s="240"/>
      <c r="BL25" s="240"/>
      <c r="BM25" s="240"/>
      <c r="BN25" s="240"/>
      <c r="BO25" s="240"/>
      <c r="BP25" s="240"/>
      <c r="BQ25" s="240"/>
      <c r="BR25" s="240"/>
      <c r="BS25" s="240"/>
      <c r="BT25" s="240"/>
      <c r="BU25" s="240"/>
      <c r="BV25" s="240"/>
      <c r="BW25" s="240"/>
      <c r="BX25" s="240"/>
      <c r="BY25" s="240"/>
      <c r="BZ25" s="240"/>
      <c r="CA25" s="240"/>
      <c r="CB25" s="240"/>
      <c r="CC25" s="240"/>
      <c r="CD25" s="240"/>
      <c r="CE25" s="240"/>
      <c r="CF25" s="240"/>
      <c r="CG25" s="240"/>
      <c r="CH25" s="240"/>
      <c r="CI25" s="240"/>
      <c r="CJ25" s="240"/>
      <c r="CK25" s="240"/>
      <c r="CL25" s="240"/>
      <c r="CM25" s="240"/>
    </row>
    <row r="26" spans="1:91" x14ac:dyDescent="0.25"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0"/>
      <c r="BI26" s="240"/>
      <c r="BJ26" s="240"/>
      <c r="BK26" s="240"/>
      <c r="BL26" s="240"/>
      <c r="BM26" s="240"/>
      <c r="BN26" s="240"/>
      <c r="BO26" s="240"/>
      <c r="BP26" s="240"/>
      <c r="BQ26" s="240"/>
      <c r="BR26" s="240"/>
      <c r="BS26" s="240"/>
      <c r="BT26" s="240"/>
      <c r="BU26" s="240"/>
      <c r="BV26" s="240"/>
      <c r="BW26" s="240"/>
      <c r="BX26" s="240"/>
      <c r="BY26" s="240"/>
      <c r="BZ26" s="240"/>
      <c r="CA26" s="240"/>
      <c r="CB26" s="240"/>
      <c r="CC26" s="240"/>
      <c r="CD26" s="240"/>
      <c r="CE26" s="240"/>
      <c r="CF26" s="240"/>
      <c r="CG26" s="240"/>
      <c r="CH26" s="240"/>
      <c r="CI26" s="240"/>
      <c r="CJ26" s="240"/>
      <c r="CK26" s="240"/>
      <c r="CL26" s="240"/>
      <c r="CM26" s="240"/>
    </row>
    <row r="27" spans="1:91" x14ac:dyDescent="0.25">
      <c r="A27" s="348" t="s">
        <v>585</v>
      </c>
      <c r="B27" s="348"/>
      <c r="C27" s="348"/>
      <c r="D27" s="348"/>
      <c r="E27" s="361" t="s">
        <v>581</v>
      </c>
      <c r="F27" s="348"/>
      <c r="G27" s="348"/>
      <c r="H27" s="348"/>
      <c r="I27" s="362"/>
      <c r="J27" s="366" t="s">
        <v>587</v>
      </c>
      <c r="K27" s="366" t="s">
        <v>662</v>
      </c>
      <c r="L27" s="361" t="s">
        <v>621</v>
      </c>
      <c r="M27" s="362"/>
      <c r="N27" s="366" t="s">
        <v>598</v>
      </c>
      <c r="O27" s="240"/>
      <c r="P27" s="240"/>
      <c r="Q27" s="240"/>
      <c r="R27" s="240"/>
      <c r="S27" s="240"/>
      <c r="T27" s="80"/>
      <c r="U27" s="240"/>
      <c r="V27" s="357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40"/>
      <c r="AT27" s="240"/>
      <c r="AU27" s="240"/>
      <c r="AV27" s="240"/>
      <c r="AW27" s="240"/>
      <c r="AX27" s="240"/>
      <c r="AY27" s="240"/>
      <c r="AZ27" s="240"/>
      <c r="BA27" s="240"/>
      <c r="BB27" s="240"/>
      <c r="BC27" s="240"/>
      <c r="BD27" s="240"/>
      <c r="BE27" s="240"/>
      <c r="BF27" s="240"/>
      <c r="BG27" s="240"/>
      <c r="BH27" s="240"/>
      <c r="BI27" s="240"/>
      <c r="BJ27" s="240"/>
      <c r="BK27" s="240"/>
      <c r="BL27" s="240"/>
      <c r="BM27" s="240"/>
      <c r="BN27" s="240"/>
      <c r="BO27" s="240"/>
      <c r="BP27" s="240"/>
      <c r="BQ27" s="240"/>
      <c r="BR27" s="240"/>
      <c r="BS27" s="240"/>
      <c r="BT27" s="240"/>
      <c r="BU27" s="240"/>
      <c r="BV27" s="240"/>
      <c r="BW27" s="240"/>
      <c r="BX27" s="240"/>
      <c r="BY27" s="240"/>
      <c r="BZ27" s="240"/>
      <c r="CA27" s="240"/>
      <c r="CB27" s="240"/>
      <c r="CC27" s="240"/>
      <c r="CD27" s="240"/>
      <c r="CE27" s="240"/>
      <c r="CF27" s="240"/>
      <c r="CG27" s="240"/>
      <c r="CH27" s="240"/>
      <c r="CI27" s="240"/>
      <c r="CJ27" s="240"/>
      <c r="CK27" s="240"/>
      <c r="CL27" s="240"/>
      <c r="CM27" s="240"/>
    </row>
    <row r="28" spans="1:91" x14ac:dyDescent="0.25">
      <c r="A28">
        <v>11</v>
      </c>
      <c r="B28">
        <v>31</v>
      </c>
      <c r="C28">
        <v>52</v>
      </c>
      <c r="D28">
        <v>55</v>
      </c>
      <c r="E28" s="154">
        <v>11</v>
      </c>
      <c r="F28">
        <v>31</v>
      </c>
      <c r="G28">
        <v>43</v>
      </c>
      <c r="H28">
        <v>52</v>
      </c>
      <c r="I28" s="363">
        <v>55</v>
      </c>
      <c r="J28" s="367">
        <v>11</v>
      </c>
      <c r="K28" s="367">
        <v>11</v>
      </c>
      <c r="L28" s="154">
        <v>11</v>
      </c>
      <c r="M28" s="363">
        <v>52</v>
      </c>
      <c r="N28" s="367">
        <v>11</v>
      </c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0"/>
      <c r="BI28" s="240"/>
      <c r="BJ28" s="240"/>
      <c r="BK28" s="240"/>
      <c r="BL28" s="240"/>
      <c r="BM28" s="240"/>
      <c r="BN28" s="240"/>
      <c r="BO28" s="240"/>
      <c r="BP28" s="240"/>
      <c r="BQ28" s="240"/>
      <c r="BR28" s="240"/>
      <c r="BS28" s="240"/>
      <c r="BT28" s="240"/>
      <c r="BU28" s="240"/>
      <c r="BV28" s="240"/>
      <c r="BW28" s="240"/>
      <c r="BX28" s="240"/>
      <c r="BY28" s="240"/>
      <c r="BZ28" s="240"/>
      <c r="CA28" s="240"/>
      <c r="CB28" s="240"/>
      <c r="CC28" s="240"/>
      <c r="CD28" s="240"/>
      <c r="CE28" s="240"/>
      <c r="CF28" s="240"/>
      <c r="CG28" s="240"/>
      <c r="CH28" s="240"/>
      <c r="CI28" s="240"/>
      <c r="CJ28" s="240"/>
      <c r="CK28" s="240"/>
      <c r="CL28" s="240"/>
      <c r="CM28" s="240"/>
    </row>
    <row r="29" spans="1:91" x14ac:dyDescent="0.25">
      <c r="A29" s="240">
        <f>B13+F13+G13</f>
        <v>243845.16</v>
      </c>
      <c r="B29" s="240">
        <f>C13</f>
        <v>0</v>
      </c>
      <c r="C29" s="240">
        <f>D13</f>
        <v>16098</v>
      </c>
      <c r="D29" s="240">
        <f>E3</f>
        <v>9724.48</v>
      </c>
      <c r="E29" s="329">
        <f>H13+I13+J13+K13+L13+N13+P13+R13+T13+U13+V13+X13+AB13+AD13+AF13+AG13+AI13+AM13+AO13+AQ13+AS13+AT13+AU13+AV13+AX13+AY13</f>
        <v>140538.09</v>
      </c>
      <c r="F29" s="240">
        <f>M13+O13+W13+AC13+AH13+AJ13+AN13</f>
        <v>0</v>
      </c>
      <c r="G29" s="80">
        <f>Q13+S13+Y13+AE13+AK13+AP13</f>
        <v>315793.11</v>
      </c>
      <c r="H29" s="240">
        <f>Z13+AR13+AW13</f>
        <v>66316.240000000005</v>
      </c>
      <c r="I29" s="364">
        <f>AA13+AL13</f>
        <v>0</v>
      </c>
      <c r="J29" s="333">
        <f>AZ13+BA13+BB13+BC13</f>
        <v>19280.7</v>
      </c>
      <c r="K29" s="333">
        <f>BE13</f>
        <v>12214.169999999998</v>
      </c>
      <c r="L29" s="330">
        <f>BF13+BH13</f>
        <v>66722.649999999994</v>
      </c>
      <c r="M29" s="364">
        <f>BG13</f>
        <v>0</v>
      </c>
      <c r="N29" s="333">
        <f>BD13</f>
        <v>2399.41</v>
      </c>
      <c r="O29" s="240"/>
      <c r="P29" s="240"/>
      <c r="Q29" s="240"/>
      <c r="R29" s="240"/>
      <c r="S29" s="240"/>
      <c r="T29" s="357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  <c r="BC29" s="240"/>
      <c r="BD29" s="240"/>
      <c r="BE29" s="240"/>
      <c r="BF29" s="240"/>
      <c r="BG29" s="240"/>
      <c r="BH29" s="240"/>
      <c r="BI29" s="240"/>
      <c r="BJ29" s="240"/>
      <c r="BK29" s="240"/>
      <c r="BL29" s="240"/>
      <c r="BM29" s="240"/>
      <c r="BN29" s="240"/>
      <c r="BO29" s="240"/>
      <c r="BP29" s="240"/>
      <c r="BQ29" s="240"/>
      <c r="BR29" s="240"/>
      <c r="BS29" s="240"/>
      <c r="BT29" s="240"/>
      <c r="BU29" s="240"/>
      <c r="BV29" s="240"/>
      <c r="BW29" s="240"/>
      <c r="BX29" s="240"/>
      <c r="BY29" s="240"/>
      <c r="BZ29" s="240"/>
      <c r="CA29" s="240"/>
      <c r="CB29" s="240"/>
      <c r="CC29" s="240"/>
      <c r="CD29" s="240"/>
      <c r="CE29" s="240"/>
      <c r="CF29" s="240"/>
      <c r="CG29" s="240"/>
      <c r="CH29" s="240"/>
      <c r="CI29" s="240"/>
      <c r="CJ29" s="240"/>
      <c r="CK29" s="240"/>
      <c r="CL29" s="240"/>
      <c r="CM29" s="240"/>
    </row>
    <row r="30" spans="1:91" ht="15.75" thickBot="1" x14ac:dyDescent="0.3">
      <c r="A30" s="358"/>
      <c r="B30" s="359"/>
      <c r="C30" s="360"/>
      <c r="D30" s="360">
        <f>SUM(A29:D29)</f>
        <v>269667.64</v>
      </c>
      <c r="E30" s="370"/>
      <c r="F30" s="360"/>
      <c r="G30" s="360"/>
      <c r="H30" s="360"/>
      <c r="I30" s="365">
        <f>SUM(E29:I29)</f>
        <v>522647.43999999994</v>
      </c>
      <c r="J30" s="371">
        <v>19280.7</v>
      </c>
      <c r="K30" s="371">
        <v>12214.17</v>
      </c>
      <c r="L30" s="370"/>
      <c r="M30" s="365">
        <f>SUM(L29:M29)</f>
        <v>66722.649999999994</v>
      </c>
      <c r="N30" s="371">
        <v>2399.41</v>
      </c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S30" s="240"/>
      <c r="AT30" s="240"/>
      <c r="AU30" s="240"/>
      <c r="AV30" s="240"/>
      <c r="AW30" s="240"/>
      <c r="AX30" s="240"/>
      <c r="AY30" s="240"/>
      <c r="AZ30" s="240"/>
      <c r="BA30" s="240"/>
      <c r="BB30" s="240"/>
      <c r="BC30" s="240"/>
      <c r="BD30" s="240"/>
      <c r="BE30" s="240"/>
      <c r="BF30" s="240"/>
      <c r="BG30" s="240"/>
      <c r="BH30" s="240"/>
      <c r="BI30" s="240"/>
      <c r="BJ30" s="240"/>
      <c r="BK30" s="240"/>
      <c r="BL30" s="240"/>
      <c r="BM30" s="240"/>
      <c r="BN30" s="240"/>
      <c r="BO30" s="240"/>
      <c r="BP30" s="240"/>
      <c r="BQ30" s="240"/>
      <c r="BR30" s="240"/>
      <c r="BS30" s="240"/>
      <c r="BT30" s="240"/>
      <c r="BU30" s="240"/>
      <c r="BV30" s="240"/>
      <c r="BW30" s="240"/>
      <c r="BX30" s="240"/>
      <c r="BY30" s="240"/>
      <c r="BZ30" s="240"/>
      <c r="CA30" s="240"/>
      <c r="CB30" s="240"/>
      <c r="CC30" s="240"/>
      <c r="CD30" s="240"/>
      <c r="CE30" s="240"/>
      <c r="CF30" s="240"/>
      <c r="CG30" s="240"/>
      <c r="CH30" s="240"/>
      <c r="CI30" s="240"/>
      <c r="CJ30" s="240"/>
      <c r="CK30" s="240"/>
      <c r="CL30" s="240"/>
      <c r="CM30" s="240"/>
    </row>
    <row r="31" spans="1:91" x14ac:dyDescent="0.25">
      <c r="A31">
        <v>38</v>
      </c>
      <c r="B31" s="240"/>
      <c r="C31" s="240"/>
      <c r="D31" s="240"/>
      <c r="E31" s="368"/>
      <c r="F31">
        <v>42</v>
      </c>
      <c r="I31" s="369"/>
      <c r="J31">
        <v>45</v>
      </c>
      <c r="L31" s="369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  <c r="BF31" s="240"/>
      <c r="BG31" s="240"/>
      <c r="BH31" s="240"/>
      <c r="BI31" s="240"/>
      <c r="BJ31" s="240"/>
      <c r="BK31" s="240"/>
      <c r="BL31" s="240"/>
      <c r="BM31" s="240"/>
      <c r="BN31" s="240"/>
      <c r="BO31" s="240"/>
      <c r="BP31" s="240"/>
      <c r="BQ31" s="240"/>
      <c r="BR31" s="240"/>
      <c r="BS31" s="240"/>
      <c r="BT31" s="240"/>
      <c r="BU31" s="240"/>
      <c r="BV31" s="240"/>
      <c r="BW31" s="240"/>
      <c r="BX31" s="240"/>
      <c r="BY31" s="240"/>
      <c r="BZ31" s="240"/>
      <c r="CA31" s="240"/>
      <c r="CB31" s="240"/>
      <c r="CC31" s="240"/>
      <c r="CD31" s="240"/>
      <c r="CE31" s="240"/>
      <c r="CF31" s="240"/>
      <c r="CG31" s="240"/>
      <c r="CH31" s="240"/>
      <c r="CI31" s="240"/>
      <c r="CJ31" s="240"/>
      <c r="CK31" s="240"/>
      <c r="CL31" s="240"/>
      <c r="CM31" s="240"/>
    </row>
    <row r="32" spans="1:91" x14ac:dyDescent="0.25">
      <c r="A32">
        <v>11</v>
      </c>
      <c r="B32">
        <v>43</v>
      </c>
      <c r="C32">
        <v>52</v>
      </c>
      <c r="E32" s="363">
        <v>61</v>
      </c>
      <c r="F32">
        <v>11</v>
      </c>
      <c r="G32">
        <v>43</v>
      </c>
      <c r="H32">
        <v>52</v>
      </c>
      <c r="I32" s="363">
        <v>55</v>
      </c>
      <c r="J32">
        <v>11</v>
      </c>
      <c r="K32">
        <v>52</v>
      </c>
      <c r="L32" s="363">
        <v>55</v>
      </c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40"/>
      <c r="BC32" s="240"/>
      <c r="BD32" s="240"/>
      <c r="BE32" s="240"/>
      <c r="BF32" s="240"/>
      <c r="BG32" s="240"/>
      <c r="BH32" s="240"/>
      <c r="BI32" s="240"/>
      <c r="BJ32" s="240"/>
      <c r="BK32" s="240"/>
      <c r="BL32" s="240"/>
      <c r="BM32" s="240"/>
      <c r="BN32" s="240"/>
      <c r="BO32" s="240"/>
      <c r="BP32" s="240"/>
      <c r="BQ32" s="240"/>
      <c r="BR32" s="240"/>
      <c r="BS32" s="240"/>
      <c r="BT32" s="240"/>
      <c r="BU32" s="240"/>
      <c r="BV32" s="240"/>
      <c r="BW32" s="240"/>
      <c r="BX32" s="240"/>
      <c r="BY32" s="240"/>
      <c r="BZ32" s="240"/>
      <c r="CA32" s="240"/>
      <c r="CB32" s="240"/>
      <c r="CC32" s="240"/>
      <c r="CD32" s="240"/>
      <c r="CE32" s="240"/>
      <c r="CF32" s="240"/>
      <c r="CG32" s="240"/>
      <c r="CH32" s="240"/>
      <c r="CI32" s="240"/>
      <c r="CJ32" s="240"/>
      <c r="CK32" s="240"/>
      <c r="CL32" s="240"/>
      <c r="CM32" s="240"/>
    </row>
    <row r="33" spans="1:91" x14ac:dyDescent="0.25">
      <c r="A33" s="240">
        <f>BI13+BL13+BM13</f>
        <v>94640</v>
      </c>
      <c r="B33" s="240">
        <f>BN13</f>
        <v>20000</v>
      </c>
      <c r="C33" s="240">
        <f>BJ13+BO13</f>
        <v>0</v>
      </c>
      <c r="D33" s="240"/>
      <c r="E33" s="364"/>
      <c r="F33" s="240">
        <f>BQ13+BT13+BU13+BV13+BW13+BX13+BP13+CA13+CC13+CD13</f>
        <v>26242.469999999998</v>
      </c>
      <c r="G33" s="240">
        <f>BR13+BY13</f>
        <v>7336.13</v>
      </c>
      <c r="H33" s="240">
        <f>CB13</f>
        <v>0</v>
      </c>
      <c r="I33" s="364">
        <f>BS13+BZ13</f>
        <v>0</v>
      </c>
      <c r="J33" s="240">
        <f>CE13</f>
        <v>0</v>
      </c>
      <c r="K33" s="80">
        <f>CF13</f>
        <v>0</v>
      </c>
      <c r="L33" s="364">
        <f>CG13</f>
        <v>0</v>
      </c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240"/>
      <c r="BT33" s="240"/>
      <c r="BU33" s="240"/>
      <c r="BV33" s="240"/>
      <c r="BW33" s="240"/>
      <c r="BX33" s="240"/>
      <c r="BY33" s="240"/>
      <c r="BZ33" s="240"/>
      <c r="CA33" s="240"/>
      <c r="CB33" s="240"/>
      <c r="CC33" s="240"/>
      <c r="CD33" s="240"/>
      <c r="CE33" s="240"/>
      <c r="CF33" s="240"/>
      <c r="CG33" s="240"/>
      <c r="CH33" s="240"/>
      <c r="CI33" s="240"/>
      <c r="CJ33" s="240"/>
      <c r="CK33" s="240"/>
      <c r="CL33" s="240"/>
      <c r="CM33" s="240"/>
    </row>
    <row r="34" spans="1:91" ht="15.75" thickBot="1" x14ac:dyDescent="0.3">
      <c r="A34" s="358"/>
      <c r="B34" s="360"/>
      <c r="C34" s="360"/>
      <c r="D34" s="360"/>
      <c r="E34" s="365">
        <f>SUM(A33:E33)</f>
        <v>114640</v>
      </c>
      <c r="F34" s="360"/>
      <c r="G34" s="360"/>
      <c r="H34" s="360"/>
      <c r="I34" s="365">
        <f>SUM(F33:I33)</f>
        <v>33578.6</v>
      </c>
      <c r="J34" s="360"/>
      <c r="K34" s="360"/>
      <c r="L34" s="365"/>
      <c r="M34" s="360"/>
      <c r="N34" s="36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240"/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0"/>
      <c r="BV34" s="240"/>
      <c r="BW34" s="240"/>
      <c r="BX34" s="240"/>
      <c r="BY34" s="240"/>
      <c r="BZ34" s="240"/>
      <c r="CA34" s="240"/>
      <c r="CB34" s="240"/>
      <c r="CC34" s="240"/>
      <c r="CD34" s="240"/>
      <c r="CE34" s="240"/>
      <c r="CF34" s="240"/>
      <c r="CG34" s="240"/>
      <c r="CH34" s="240"/>
      <c r="CI34" s="240"/>
      <c r="CJ34" s="240"/>
      <c r="CK34" s="240"/>
      <c r="CL34" s="240"/>
      <c r="CM34" s="240"/>
    </row>
    <row r="35" spans="1:91" x14ac:dyDescent="0.25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  <c r="AO35" s="240"/>
      <c r="AP35" s="240"/>
      <c r="AQ35" s="240"/>
      <c r="AR35" s="240"/>
      <c r="AS35" s="240"/>
      <c r="AT35" s="240"/>
      <c r="AU35" s="240"/>
      <c r="AV35" s="240"/>
      <c r="AW35" s="240"/>
      <c r="AX35" s="240"/>
      <c r="AY35" s="240"/>
      <c r="AZ35" s="240"/>
      <c r="BA35" s="240"/>
      <c r="BB35" s="240"/>
      <c r="BC35" s="240"/>
      <c r="BD35" s="240"/>
      <c r="BE35" s="240"/>
      <c r="BF35" s="240"/>
      <c r="BG35" s="240"/>
      <c r="BH35" s="240"/>
      <c r="BI35" s="240"/>
      <c r="BJ35" s="240"/>
      <c r="BK35" s="240"/>
      <c r="BL35" s="240"/>
      <c r="BM35" s="240"/>
      <c r="BN35" s="240"/>
      <c r="BO35" s="240"/>
      <c r="BP35" s="240"/>
      <c r="BQ35" s="240"/>
      <c r="BR35" s="240"/>
      <c r="BS35" s="240"/>
      <c r="BT35" s="240"/>
      <c r="BU35" s="240"/>
      <c r="BV35" s="240"/>
      <c r="BW35" s="240"/>
      <c r="BX35" s="240"/>
      <c r="BY35" s="240"/>
      <c r="BZ35" s="240"/>
      <c r="CA35" s="240"/>
      <c r="CB35" s="240"/>
      <c r="CC35" s="240"/>
      <c r="CD35" s="240"/>
      <c r="CE35" s="240"/>
      <c r="CF35" s="240"/>
      <c r="CG35" s="240"/>
      <c r="CH35" s="240"/>
      <c r="CI35" s="240"/>
      <c r="CJ35" s="240"/>
      <c r="CK35" s="240"/>
      <c r="CL35" s="240"/>
      <c r="CM35" s="240"/>
    </row>
    <row r="36" spans="1:91" x14ac:dyDescent="0.25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348" t="s">
        <v>701</v>
      </c>
      <c r="N36" s="357">
        <f>D30+I30+J30+K30+M30+N30+E34+I34</f>
        <v>1041150.61</v>
      </c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240"/>
      <c r="BT36" s="240"/>
      <c r="BU36" s="240"/>
      <c r="BV36" s="240"/>
      <c r="BW36" s="240"/>
      <c r="BX36" s="240"/>
      <c r="BY36" s="240"/>
      <c r="BZ36" s="240"/>
      <c r="CA36" s="240"/>
      <c r="CB36" s="240"/>
      <c r="CC36" s="240"/>
      <c r="CD36" s="240"/>
      <c r="CE36" s="240"/>
      <c r="CF36" s="240"/>
      <c r="CG36" s="240"/>
      <c r="CH36" s="240"/>
      <c r="CI36" s="240"/>
      <c r="CJ36" s="240"/>
      <c r="CK36" s="240"/>
      <c r="CL36" s="240"/>
      <c r="CM36" s="240"/>
    </row>
    <row r="37" spans="1:91" x14ac:dyDescent="0.25"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t="s">
        <v>671</v>
      </c>
      <c r="N37" s="240">
        <v>103008.39</v>
      </c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0"/>
      <c r="BV37" s="240"/>
      <c r="BW37" s="240"/>
      <c r="BX37" s="240"/>
      <c r="BY37" s="240"/>
      <c r="BZ37" s="240"/>
      <c r="CA37" s="240"/>
      <c r="CB37" s="240"/>
      <c r="CC37" s="240"/>
      <c r="CD37" s="240"/>
      <c r="CE37" s="240"/>
      <c r="CF37" s="240"/>
      <c r="CG37" s="240"/>
      <c r="CH37" s="240"/>
      <c r="CI37" s="240"/>
      <c r="CJ37" s="240"/>
      <c r="CK37" s="240"/>
      <c r="CL37" s="240"/>
      <c r="CM37" s="240"/>
    </row>
    <row r="38" spans="1:91" x14ac:dyDescent="0.25"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348" t="s">
        <v>702</v>
      </c>
      <c r="N38" s="357">
        <f>N36+N37</f>
        <v>1144159</v>
      </c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V38" s="240"/>
      <c r="BW38" s="240"/>
      <c r="BX38" s="240"/>
      <c r="BY38" s="240"/>
      <c r="BZ38" s="240"/>
      <c r="CA38" s="240"/>
      <c r="CB38" s="240"/>
      <c r="CC38" s="240"/>
      <c r="CD38" s="240"/>
      <c r="CE38" s="240"/>
      <c r="CF38" s="240"/>
      <c r="CG38" s="240"/>
      <c r="CH38" s="240"/>
      <c r="CI38" s="240"/>
      <c r="CJ38" s="240"/>
      <c r="CK38" s="240"/>
      <c r="CL38" s="240"/>
      <c r="CM38" s="240"/>
    </row>
    <row r="39" spans="1:91" x14ac:dyDescent="0.25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0"/>
      <c r="BR39" s="240"/>
      <c r="BS39" s="240"/>
      <c r="BT39" s="240"/>
      <c r="BU39" s="240"/>
      <c r="BV39" s="240"/>
      <c r="BW39" s="240"/>
      <c r="BX39" s="240"/>
      <c r="BY39" s="240"/>
      <c r="BZ39" s="240"/>
      <c r="CA39" s="240"/>
      <c r="CB39" s="240"/>
      <c r="CC39" s="240"/>
      <c r="CD39" s="240"/>
      <c r="CE39" s="240"/>
      <c r="CF39" s="240"/>
      <c r="CG39" s="240"/>
      <c r="CH39" s="240"/>
      <c r="CI39" s="240"/>
      <c r="CJ39" s="240"/>
      <c r="CK39" s="240"/>
      <c r="CL39" s="240"/>
      <c r="CM39" s="240"/>
    </row>
    <row r="40" spans="1:91" x14ac:dyDescent="0.25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</row>
    <row r="41" spans="1:91" x14ac:dyDescent="0.25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0"/>
      <c r="BR41" s="240"/>
      <c r="BS41" s="240"/>
      <c r="BT41" s="240"/>
      <c r="BU41" s="240"/>
      <c r="BV41" s="240"/>
      <c r="BW41" s="240"/>
      <c r="BX41" s="240"/>
      <c r="BY41" s="240"/>
      <c r="BZ41" s="240"/>
      <c r="CA41" s="240"/>
      <c r="CB41" s="240"/>
      <c r="CC41" s="240"/>
      <c r="CD41" s="240"/>
      <c r="CE41" s="240"/>
      <c r="CF41" s="240"/>
      <c r="CG41" s="240"/>
      <c r="CH41" s="240"/>
      <c r="CI41" s="240"/>
      <c r="CJ41" s="240"/>
      <c r="CK41" s="240"/>
      <c r="CL41" s="240"/>
      <c r="CM41" s="240"/>
    </row>
    <row r="42" spans="1:91" x14ac:dyDescent="0.25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/>
      <c r="CD42" s="240"/>
      <c r="CE42" s="240"/>
      <c r="CF42" s="240"/>
      <c r="CG42" s="240"/>
      <c r="CH42" s="240"/>
      <c r="CI42" s="240"/>
      <c r="CJ42" s="240"/>
      <c r="CK42" s="240"/>
      <c r="CL42" s="240"/>
      <c r="CM42" s="240"/>
    </row>
    <row r="43" spans="1:91" x14ac:dyDescent="0.25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0"/>
      <c r="BR43" s="240"/>
      <c r="BS43" s="240"/>
      <c r="BT43" s="240"/>
      <c r="BU43" s="240"/>
      <c r="BV43" s="240"/>
      <c r="BW43" s="240"/>
      <c r="BX43" s="240"/>
      <c r="BY43" s="240"/>
      <c r="BZ43" s="240"/>
      <c r="CA43" s="240"/>
      <c r="CB43" s="240"/>
      <c r="CC43" s="240"/>
      <c r="CD43" s="240"/>
      <c r="CE43" s="240"/>
      <c r="CF43" s="240"/>
      <c r="CG43" s="240"/>
      <c r="CH43" s="240"/>
      <c r="CI43" s="240"/>
      <c r="CJ43" s="240"/>
      <c r="CK43" s="240"/>
      <c r="CL43" s="240"/>
      <c r="CM43" s="240"/>
    </row>
    <row r="44" spans="1:91" x14ac:dyDescent="0.25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0"/>
      <c r="BR44" s="240"/>
      <c r="BS44" s="240"/>
      <c r="BT44" s="240"/>
      <c r="BU44" s="240"/>
      <c r="BV44" s="240"/>
      <c r="BW44" s="240"/>
      <c r="BX44" s="240"/>
      <c r="BY44" s="240"/>
      <c r="BZ44" s="240"/>
      <c r="CA44" s="240"/>
      <c r="CB44" s="240"/>
      <c r="CC44" s="240"/>
      <c r="CD44" s="240"/>
      <c r="CE44" s="240"/>
      <c r="CF44" s="240"/>
      <c r="CG44" s="240"/>
      <c r="CH44" s="240"/>
      <c r="CI44" s="240"/>
      <c r="CJ44" s="240"/>
      <c r="CK44" s="240"/>
      <c r="CL44" s="240"/>
      <c r="CM44" s="240"/>
    </row>
    <row r="45" spans="1:91" x14ac:dyDescent="0.25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0"/>
      <c r="BR45" s="240"/>
      <c r="BS45" s="240"/>
      <c r="BT45" s="240"/>
      <c r="BU45" s="240"/>
      <c r="BV45" s="240"/>
      <c r="BW45" s="240"/>
      <c r="BX45" s="240"/>
      <c r="BY45" s="240"/>
      <c r="BZ45" s="240"/>
      <c r="CA45" s="240"/>
      <c r="CB45" s="240"/>
      <c r="CC45" s="240"/>
      <c r="CD45" s="240"/>
      <c r="CE45" s="240"/>
      <c r="CF45" s="240"/>
      <c r="CG45" s="240"/>
      <c r="CH45" s="240"/>
      <c r="CI45" s="240"/>
      <c r="CJ45" s="240"/>
      <c r="CK45" s="240"/>
      <c r="CL45" s="240"/>
      <c r="CM45" s="240"/>
    </row>
    <row r="46" spans="1:91" x14ac:dyDescent="0.25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0"/>
      <c r="BR46" s="240"/>
      <c r="BS46" s="240"/>
      <c r="BT46" s="240"/>
      <c r="BU46" s="240"/>
      <c r="BV46" s="240"/>
      <c r="BW46" s="240"/>
      <c r="BX46" s="240"/>
      <c r="BY46" s="240"/>
      <c r="BZ46" s="240"/>
      <c r="CA46" s="240"/>
      <c r="CB46" s="240"/>
      <c r="CC46" s="240"/>
      <c r="CD46" s="240"/>
      <c r="CE46" s="240"/>
      <c r="CF46" s="240"/>
      <c r="CG46" s="240"/>
      <c r="CH46" s="240"/>
      <c r="CI46" s="240"/>
      <c r="CJ46" s="240"/>
      <c r="CK46" s="240"/>
      <c r="CL46" s="240"/>
      <c r="CM46" s="240"/>
    </row>
    <row r="47" spans="1:91" x14ac:dyDescent="0.25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0"/>
      <c r="BR47" s="240"/>
      <c r="BS47" s="240"/>
      <c r="BT47" s="240"/>
      <c r="BU47" s="240"/>
      <c r="BV47" s="240"/>
      <c r="BW47" s="240"/>
      <c r="BX47" s="240"/>
      <c r="BY47" s="240"/>
      <c r="BZ47" s="240"/>
      <c r="CA47" s="240"/>
      <c r="CB47" s="240"/>
      <c r="CC47" s="240"/>
      <c r="CD47" s="240"/>
      <c r="CE47" s="240"/>
      <c r="CF47" s="240"/>
      <c r="CG47" s="240"/>
      <c r="CH47" s="240"/>
      <c r="CI47" s="240"/>
      <c r="CJ47" s="240"/>
      <c r="CK47" s="240"/>
      <c r="CL47" s="240"/>
      <c r="CM47" s="240"/>
    </row>
    <row r="48" spans="1:91" x14ac:dyDescent="0.25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0"/>
      <c r="BR48" s="240"/>
      <c r="BS48" s="240"/>
      <c r="BT48" s="240"/>
      <c r="BU48" s="240"/>
      <c r="BV48" s="240"/>
      <c r="BW48" s="240"/>
      <c r="BX48" s="240"/>
      <c r="BY48" s="240"/>
      <c r="BZ48" s="240"/>
      <c r="CA48" s="240"/>
      <c r="CB48" s="240"/>
      <c r="CC48" s="240"/>
      <c r="CD48" s="240"/>
      <c r="CE48" s="240"/>
      <c r="CF48" s="240"/>
      <c r="CG48" s="240"/>
      <c r="CH48" s="240"/>
      <c r="CI48" s="240"/>
      <c r="CJ48" s="240"/>
      <c r="CK48" s="240"/>
      <c r="CL48" s="240"/>
      <c r="CM48" s="240"/>
    </row>
    <row r="49" spans="2:91" x14ac:dyDescent="0.25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0"/>
      <c r="BR49" s="240"/>
      <c r="BS49" s="240"/>
      <c r="BT49" s="240"/>
      <c r="BU49" s="240"/>
      <c r="BV49" s="240"/>
      <c r="BW49" s="240"/>
      <c r="BX49" s="240"/>
      <c r="BY49" s="240"/>
      <c r="BZ49" s="240"/>
      <c r="CA49" s="240"/>
      <c r="CB49" s="240"/>
      <c r="CC49" s="240"/>
      <c r="CD49" s="240"/>
      <c r="CE49" s="240"/>
      <c r="CF49" s="240"/>
      <c r="CG49" s="240"/>
      <c r="CH49" s="240"/>
      <c r="CI49" s="240"/>
      <c r="CJ49" s="240"/>
      <c r="CK49" s="240"/>
      <c r="CL49" s="240"/>
      <c r="CM49" s="240"/>
    </row>
    <row r="50" spans="2:91" x14ac:dyDescent="0.25"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0"/>
      <c r="BR50" s="240"/>
      <c r="BS50" s="240"/>
      <c r="BT50" s="240"/>
      <c r="BU50" s="240"/>
      <c r="BV50" s="240"/>
      <c r="BW50" s="240"/>
      <c r="BX50" s="240"/>
      <c r="BY50" s="240"/>
      <c r="BZ50" s="240"/>
      <c r="CA50" s="240"/>
      <c r="CB50" s="240"/>
      <c r="CC50" s="240"/>
      <c r="CD50" s="240"/>
      <c r="CE50" s="240"/>
      <c r="CF50" s="240"/>
      <c r="CG50" s="240"/>
      <c r="CH50" s="240"/>
      <c r="CI50" s="240"/>
      <c r="CJ50" s="240"/>
      <c r="CK50" s="240"/>
      <c r="CL50" s="240"/>
      <c r="CM50" s="240"/>
    </row>
    <row r="51" spans="2:91" x14ac:dyDescent="0.25"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240"/>
      <c r="BU51" s="240"/>
      <c r="BV51" s="240"/>
      <c r="BW51" s="240"/>
      <c r="BX51" s="240"/>
      <c r="BY51" s="240"/>
      <c r="BZ51" s="240"/>
      <c r="CA51" s="240"/>
      <c r="CB51" s="240"/>
      <c r="CC51" s="240"/>
      <c r="CD51" s="240"/>
      <c r="CE51" s="240"/>
      <c r="CF51" s="240"/>
      <c r="CG51" s="240"/>
      <c r="CH51" s="240"/>
      <c r="CI51" s="240"/>
      <c r="CJ51" s="240"/>
      <c r="CK51" s="240"/>
      <c r="CL51" s="240"/>
      <c r="CM51" s="240"/>
    </row>
    <row r="52" spans="2:91" x14ac:dyDescent="0.25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0"/>
      <c r="BR52" s="240"/>
      <c r="BS52" s="240"/>
      <c r="BT52" s="240"/>
      <c r="BU52" s="240"/>
      <c r="BV52" s="240"/>
      <c r="BW52" s="240"/>
      <c r="BX52" s="240"/>
      <c r="BY52" s="240"/>
      <c r="BZ52" s="240"/>
      <c r="CA52" s="240"/>
      <c r="CB52" s="240"/>
      <c r="CC52" s="240"/>
      <c r="CD52" s="240"/>
      <c r="CE52" s="240"/>
      <c r="CF52" s="240"/>
      <c r="CG52" s="240"/>
      <c r="CH52" s="240"/>
      <c r="CI52" s="240"/>
      <c r="CJ52" s="240"/>
      <c r="CK52" s="240"/>
      <c r="CL52" s="240"/>
      <c r="CM52" s="240"/>
    </row>
    <row r="53" spans="2:91" x14ac:dyDescent="0.25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  <c r="BS53" s="240"/>
      <c r="BT53" s="240"/>
      <c r="BU53" s="240"/>
      <c r="BV53" s="240"/>
      <c r="BW53" s="240"/>
      <c r="BX53" s="240"/>
      <c r="BY53" s="240"/>
      <c r="BZ53" s="240"/>
      <c r="CA53" s="240"/>
      <c r="CB53" s="240"/>
      <c r="CC53" s="240"/>
      <c r="CD53" s="240"/>
      <c r="CE53" s="240"/>
      <c r="CF53" s="240"/>
      <c r="CG53" s="240"/>
      <c r="CH53" s="240"/>
      <c r="CI53" s="240"/>
      <c r="CJ53" s="240"/>
      <c r="CK53" s="240"/>
      <c r="CL53" s="240"/>
      <c r="CM53" s="240"/>
    </row>
    <row r="54" spans="2:91" x14ac:dyDescent="0.25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0"/>
      <c r="BP54" s="240"/>
      <c r="BQ54" s="240"/>
      <c r="BR54" s="240"/>
      <c r="BS54" s="240"/>
      <c r="BT54" s="240"/>
      <c r="BU54" s="240"/>
      <c r="BV54" s="240"/>
      <c r="BW54" s="240"/>
      <c r="BX54" s="240"/>
      <c r="BY54" s="240"/>
      <c r="BZ54" s="240"/>
      <c r="CA54" s="240"/>
      <c r="CB54" s="240"/>
      <c r="CC54" s="240"/>
      <c r="CD54" s="240"/>
      <c r="CE54" s="240"/>
      <c r="CF54" s="240"/>
      <c r="CG54" s="240"/>
      <c r="CH54" s="240"/>
      <c r="CI54" s="240"/>
      <c r="CJ54" s="240"/>
      <c r="CK54" s="240"/>
      <c r="CL54" s="240"/>
      <c r="CM54" s="240"/>
    </row>
    <row r="55" spans="2:91" x14ac:dyDescent="0.25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40"/>
      <c r="AU55" s="240"/>
      <c r="AV55" s="240"/>
      <c r="AW55" s="240"/>
      <c r="AX55" s="240"/>
      <c r="AY55" s="240"/>
      <c r="AZ55" s="240"/>
      <c r="BA55" s="240"/>
      <c r="BB55" s="240"/>
      <c r="BC55" s="240"/>
      <c r="BD55" s="240"/>
      <c r="BE55" s="240"/>
      <c r="BF55" s="240"/>
      <c r="BG55" s="240"/>
      <c r="BH55" s="240"/>
      <c r="BI55" s="240"/>
      <c r="BJ55" s="240"/>
      <c r="BK55" s="240"/>
      <c r="BL55" s="240"/>
      <c r="BM55" s="240"/>
      <c r="BN55" s="240"/>
      <c r="BO55" s="240"/>
      <c r="BP55" s="240"/>
      <c r="BQ55" s="240"/>
      <c r="BR55" s="240"/>
      <c r="BS55" s="240"/>
      <c r="BT55" s="240"/>
      <c r="BU55" s="240"/>
      <c r="BV55" s="240"/>
      <c r="BW55" s="240"/>
      <c r="BX55" s="240"/>
      <c r="BY55" s="240"/>
      <c r="BZ55" s="240"/>
      <c r="CA55" s="240"/>
      <c r="CB55" s="240"/>
      <c r="CC55" s="240"/>
      <c r="CD55" s="240"/>
      <c r="CE55" s="240"/>
      <c r="CF55" s="240"/>
      <c r="CG55" s="240"/>
      <c r="CH55" s="240"/>
      <c r="CI55" s="240"/>
      <c r="CJ55" s="240"/>
      <c r="CK55" s="240"/>
      <c r="CL55" s="240"/>
      <c r="CM55" s="240"/>
    </row>
    <row r="56" spans="2:91" x14ac:dyDescent="0.25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240"/>
      <c r="BZ56" s="240"/>
      <c r="CA56" s="240"/>
      <c r="CB56" s="240"/>
      <c r="CC56" s="240"/>
      <c r="CD56" s="240"/>
      <c r="CE56" s="240"/>
      <c r="CF56" s="240"/>
      <c r="CG56" s="240"/>
      <c r="CH56" s="240"/>
      <c r="CI56" s="240"/>
      <c r="CJ56" s="240"/>
      <c r="CK56" s="240"/>
      <c r="CL56" s="240"/>
      <c r="CM56" s="240"/>
    </row>
    <row r="57" spans="2:91" x14ac:dyDescent="0.25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240"/>
      <c r="BU57" s="240"/>
      <c r="BV57" s="240"/>
      <c r="BW57" s="240"/>
      <c r="BX57" s="240"/>
      <c r="BY57" s="240"/>
      <c r="BZ57" s="240"/>
      <c r="CA57" s="240"/>
      <c r="CB57" s="240"/>
      <c r="CC57" s="240"/>
      <c r="CD57" s="240"/>
      <c r="CE57" s="240"/>
      <c r="CF57" s="240"/>
      <c r="CG57" s="240"/>
      <c r="CH57" s="240"/>
      <c r="CI57" s="240"/>
      <c r="CJ57" s="240"/>
      <c r="CK57" s="240"/>
      <c r="CL57" s="240"/>
      <c r="CM57" s="240"/>
    </row>
    <row r="58" spans="2:91" x14ac:dyDescent="0.25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0"/>
      <c r="BR58" s="240"/>
      <c r="BS58" s="240"/>
      <c r="BT58" s="240"/>
      <c r="BU58" s="240"/>
      <c r="BV58" s="240"/>
      <c r="BW58" s="240"/>
      <c r="BX58" s="240"/>
      <c r="BY58" s="240"/>
      <c r="BZ58" s="240"/>
      <c r="CA58" s="240"/>
      <c r="CB58" s="240"/>
      <c r="CC58" s="240"/>
      <c r="CD58" s="240"/>
      <c r="CE58" s="240"/>
      <c r="CF58" s="240"/>
      <c r="CG58" s="240"/>
      <c r="CH58" s="240"/>
      <c r="CI58" s="240"/>
      <c r="CJ58" s="240"/>
      <c r="CK58" s="240"/>
      <c r="CL58" s="240"/>
      <c r="CM58" s="240"/>
    </row>
    <row r="59" spans="2:91" x14ac:dyDescent="0.25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0"/>
      <c r="BO59" s="240"/>
      <c r="BP59" s="240"/>
      <c r="BQ59" s="240"/>
      <c r="BR59" s="240"/>
      <c r="BS59" s="240"/>
      <c r="BT59" s="240"/>
      <c r="BU59" s="240"/>
      <c r="BV59" s="240"/>
      <c r="BW59" s="240"/>
      <c r="BX59" s="240"/>
      <c r="BY59" s="240"/>
      <c r="BZ59" s="240"/>
      <c r="CA59" s="240"/>
      <c r="CB59" s="240"/>
      <c r="CC59" s="240"/>
      <c r="CD59" s="240"/>
      <c r="CE59" s="240"/>
      <c r="CF59" s="240"/>
      <c r="CG59" s="240"/>
      <c r="CH59" s="240"/>
      <c r="CI59" s="240"/>
      <c r="CJ59" s="240"/>
      <c r="CK59" s="240"/>
      <c r="CL59" s="240"/>
      <c r="CM59" s="240"/>
    </row>
    <row r="60" spans="2:91" x14ac:dyDescent="0.25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0"/>
      <c r="BJ60" s="240"/>
      <c r="BK60" s="240"/>
      <c r="BL60" s="240"/>
      <c r="BM60" s="240"/>
      <c r="BN60" s="240"/>
      <c r="BO60" s="240"/>
      <c r="BP60" s="240"/>
      <c r="BQ60" s="240"/>
      <c r="BR60" s="240"/>
      <c r="BS60" s="240"/>
      <c r="BT60" s="240"/>
      <c r="BU60" s="240"/>
      <c r="BV60" s="240"/>
      <c r="BW60" s="240"/>
      <c r="BX60" s="240"/>
      <c r="BY60" s="240"/>
      <c r="BZ60" s="240"/>
      <c r="CA60" s="240"/>
      <c r="CB60" s="240"/>
      <c r="CC60" s="240"/>
      <c r="CD60" s="240"/>
      <c r="CE60" s="240"/>
      <c r="CF60" s="240"/>
      <c r="CG60" s="240"/>
      <c r="CH60" s="240"/>
      <c r="CI60" s="240"/>
      <c r="CJ60" s="240"/>
      <c r="CK60" s="240"/>
      <c r="CL60" s="240"/>
      <c r="CM60" s="240"/>
    </row>
    <row r="61" spans="2:91" x14ac:dyDescent="0.25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240"/>
      <c r="AQ61" s="240"/>
      <c r="AR61" s="240"/>
      <c r="AS61" s="240"/>
      <c r="AT61" s="240"/>
      <c r="AU61" s="240"/>
      <c r="AV61" s="240"/>
      <c r="AW61" s="240"/>
      <c r="AX61" s="240"/>
      <c r="AY61" s="240"/>
      <c r="AZ61" s="240"/>
      <c r="BA61" s="240"/>
      <c r="BB61" s="240"/>
      <c r="BC61" s="240"/>
      <c r="BD61" s="240"/>
      <c r="BE61" s="240"/>
      <c r="BF61" s="240"/>
      <c r="BG61" s="240"/>
      <c r="BH61" s="240"/>
      <c r="BI61" s="240"/>
      <c r="BJ61" s="240"/>
      <c r="BK61" s="240"/>
      <c r="BL61" s="240"/>
      <c r="BM61" s="240"/>
      <c r="BN61" s="240"/>
      <c r="BO61" s="240"/>
      <c r="BP61" s="240"/>
      <c r="BQ61" s="240"/>
      <c r="BR61" s="240"/>
      <c r="BS61" s="240"/>
      <c r="BT61" s="240"/>
      <c r="BU61" s="240"/>
      <c r="BV61" s="240"/>
      <c r="BW61" s="240"/>
      <c r="BX61" s="240"/>
      <c r="BY61" s="240"/>
      <c r="BZ61" s="240"/>
      <c r="CA61" s="240"/>
      <c r="CB61" s="240"/>
      <c r="CC61" s="240"/>
      <c r="CD61" s="240"/>
      <c r="CE61" s="240"/>
      <c r="CF61" s="240"/>
      <c r="CG61" s="240"/>
      <c r="CH61" s="240"/>
      <c r="CI61" s="240"/>
      <c r="CJ61" s="240"/>
      <c r="CK61" s="240"/>
      <c r="CL61" s="240"/>
      <c r="CM61" s="240"/>
    </row>
    <row r="62" spans="2:91" x14ac:dyDescent="0.25"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/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  <c r="BF62" s="240"/>
      <c r="BG62" s="240"/>
      <c r="BH62" s="240"/>
      <c r="BI62" s="240"/>
      <c r="BJ62" s="240"/>
      <c r="BK62" s="240"/>
      <c r="BL62" s="240"/>
      <c r="BM62" s="240"/>
      <c r="BN62" s="240"/>
      <c r="BO62" s="240"/>
      <c r="BP62" s="240"/>
      <c r="BQ62" s="240"/>
      <c r="BR62" s="240"/>
      <c r="BS62" s="240"/>
      <c r="BT62" s="240"/>
      <c r="BU62" s="240"/>
      <c r="BV62" s="240"/>
      <c r="BW62" s="240"/>
      <c r="BX62" s="240"/>
      <c r="BY62" s="240"/>
      <c r="BZ62" s="240"/>
      <c r="CA62" s="240"/>
      <c r="CB62" s="240"/>
      <c r="CC62" s="240"/>
      <c r="CD62" s="240"/>
      <c r="CE62" s="240"/>
      <c r="CF62" s="240"/>
      <c r="CG62" s="240"/>
      <c r="CH62" s="240"/>
      <c r="CI62" s="240"/>
      <c r="CJ62" s="240"/>
      <c r="CK62" s="240"/>
      <c r="CL62" s="240"/>
      <c r="CM62" s="240"/>
    </row>
    <row r="63" spans="2:91" x14ac:dyDescent="0.25"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0"/>
      <c r="AM63" s="240"/>
      <c r="AN63" s="240"/>
      <c r="AO63" s="240"/>
      <c r="AP63" s="240"/>
      <c r="AQ63" s="240"/>
      <c r="AR63" s="240"/>
      <c r="AS63" s="240"/>
      <c r="AT63" s="240"/>
      <c r="AU63" s="240"/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  <c r="BF63" s="240"/>
      <c r="BG63" s="240"/>
      <c r="BH63" s="240"/>
      <c r="BI63" s="240"/>
      <c r="BJ63" s="240"/>
      <c r="BK63" s="240"/>
      <c r="BL63" s="240"/>
      <c r="BM63" s="240"/>
      <c r="BN63" s="240"/>
      <c r="BO63" s="240"/>
      <c r="BP63" s="240"/>
      <c r="BQ63" s="240"/>
      <c r="BR63" s="240"/>
      <c r="BS63" s="240"/>
      <c r="BT63" s="240"/>
      <c r="BU63" s="240"/>
      <c r="BV63" s="240"/>
      <c r="BW63" s="240"/>
      <c r="BX63" s="240"/>
      <c r="BY63" s="240"/>
      <c r="BZ63" s="240"/>
      <c r="CA63" s="240"/>
      <c r="CB63" s="240"/>
      <c r="CC63" s="240"/>
      <c r="CD63" s="240"/>
      <c r="CE63" s="240"/>
      <c r="CF63" s="240"/>
      <c r="CG63" s="240"/>
      <c r="CH63" s="240"/>
      <c r="CI63" s="240"/>
      <c r="CJ63" s="240"/>
      <c r="CK63" s="240"/>
      <c r="CL63" s="240"/>
      <c r="CM63" s="240"/>
    </row>
    <row r="64" spans="2:91" x14ac:dyDescent="0.25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40"/>
      <c r="AT64" s="240"/>
      <c r="AU64" s="240"/>
      <c r="AV64" s="240"/>
      <c r="AW64" s="240"/>
      <c r="AX64" s="240"/>
      <c r="AY64" s="240"/>
      <c r="AZ64" s="240"/>
      <c r="BA64" s="240"/>
      <c r="BB64" s="240"/>
      <c r="BC64" s="240"/>
      <c r="BD64" s="240"/>
      <c r="BE64" s="240"/>
      <c r="BF64" s="240"/>
      <c r="BG64" s="240"/>
      <c r="BH64" s="240"/>
      <c r="BI64" s="240"/>
      <c r="BJ64" s="240"/>
      <c r="BK64" s="240"/>
      <c r="BL64" s="240"/>
      <c r="BM64" s="240"/>
      <c r="BN64" s="240"/>
      <c r="BO64" s="240"/>
      <c r="BP64" s="240"/>
      <c r="BQ64" s="240"/>
      <c r="BR64" s="240"/>
      <c r="BS64" s="240"/>
      <c r="BT64" s="240"/>
      <c r="BU64" s="240"/>
      <c r="BV64" s="240"/>
      <c r="BW64" s="240"/>
      <c r="BX64" s="240"/>
      <c r="BY64" s="240"/>
      <c r="BZ64" s="240"/>
      <c r="CA64" s="240"/>
      <c r="CB64" s="240"/>
      <c r="CC64" s="240"/>
      <c r="CD64" s="240"/>
      <c r="CE64" s="240"/>
      <c r="CF64" s="240"/>
      <c r="CG64" s="240"/>
      <c r="CH64" s="240"/>
      <c r="CI64" s="240"/>
      <c r="CJ64" s="240"/>
      <c r="CK64" s="240"/>
      <c r="CL64" s="240"/>
      <c r="CM64" s="240"/>
    </row>
    <row r="65" spans="2:91" x14ac:dyDescent="0.25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  <c r="AS65" s="240"/>
      <c r="AT65" s="240"/>
      <c r="AU65" s="240"/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  <c r="BF65" s="240"/>
      <c r="BG65" s="240"/>
      <c r="BH65" s="240"/>
      <c r="BI65" s="240"/>
      <c r="BJ65" s="240"/>
      <c r="BK65" s="240"/>
      <c r="BL65" s="240"/>
      <c r="BM65" s="240"/>
      <c r="BN65" s="240"/>
      <c r="BO65" s="240"/>
      <c r="BP65" s="240"/>
      <c r="BQ65" s="240"/>
      <c r="BR65" s="240"/>
      <c r="BS65" s="240"/>
      <c r="BT65" s="240"/>
      <c r="BU65" s="240"/>
      <c r="BV65" s="240"/>
      <c r="BW65" s="240"/>
      <c r="BX65" s="240"/>
      <c r="BY65" s="240"/>
      <c r="BZ65" s="240"/>
      <c r="CA65" s="240"/>
      <c r="CB65" s="240"/>
      <c r="CC65" s="240"/>
      <c r="CD65" s="240"/>
      <c r="CE65" s="240"/>
      <c r="CF65" s="240"/>
      <c r="CG65" s="240"/>
      <c r="CH65" s="240"/>
      <c r="CI65" s="240"/>
      <c r="CJ65" s="240"/>
      <c r="CK65" s="240"/>
      <c r="CL65" s="240"/>
      <c r="CM65" s="240"/>
    </row>
    <row r="66" spans="2:91" x14ac:dyDescent="0.25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240"/>
      <c r="BK66" s="240"/>
      <c r="BL66" s="240"/>
      <c r="BM66" s="240"/>
      <c r="BN66" s="240"/>
      <c r="BO66" s="240"/>
      <c r="BP66" s="240"/>
      <c r="BQ66" s="240"/>
      <c r="BR66" s="240"/>
      <c r="BS66" s="240"/>
      <c r="BT66" s="240"/>
      <c r="BU66" s="240"/>
      <c r="BV66" s="240"/>
      <c r="BW66" s="240"/>
      <c r="BX66" s="240"/>
      <c r="BY66" s="240"/>
      <c r="BZ66" s="240"/>
      <c r="CA66" s="240"/>
      <c r="CB66" s="240"/>
      <c r="CC66" s="240"/>
      <c r="CD66" s="240"/>
      <c r="CE66" s="240"/>
      <c r="CF66" s="240"/>
      <c r="CG66" s="240"/>
      <c r="CH66" s="240"/>
      <c r="CI66" s="240"/>
      <c r="CJ66" s="240"/>
      <c r="CK66" s="240"/>
      <c r="CL66" s="240"/>
      <c r="CM66" s="240"/>
    </row>
    <row r="67" spans="2:91" x14ac:dyDescent="0.25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240"/>
      <c r="BI67" s="240"/>
      <c r="BJ67" s="240"/>
      <c r="BK67" s="240"/>
      <c r="BL67" s="240"/>
      <c r="BM67" s="240"/>
      <c r="BN67" s="240"/>
      <c r="BO67" s="240"/>
      <c r="BP67" s="240"/>
      <c r="BQ67" s="240"/>
      <c r="BR67" s="240"/>
      <c r="BS67" s="240"/>
      <c r="BT67" s="240"/>
      <c r="BU67" s="240"/>
      <c r="BV67" s="240"/>
      <c r="BW67" s="240"/>
      <c r="BX67" s="240"/>
      <c r="BY67" s="240"/>
      <c r="BZ67" s="240"/>
      <c r="CA67" s="240"/>
      <c r="CB67" s="240"/>
      <c r="CC67" s="240"/>
      <c r="CD67" s="240"/>
      <c r="CE67" s="240"/>
      <c r="CF67" s="240"/>
      <c r="CG67" s="240"/>
      <c r="CH67" s="240"/>
      <c r="CI67" s="240"/>
      <c r="CJ67" s="240"/>
      <c r="CK67" s="240"/>
      <c r="CL67" s="240"/>
      <c r="CM67" s="240"/>
    </row>
    <row r="68" spans="2:91" x14ac:dyDescent="0.25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40"/>
      <c r="AT68" s="240"/>
      <c r="AU68" s="240"/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0"/>
      <c r="BJ68" s="240"/>
      <c r="BK68" s="240"/>
      <c r="BL68" s="240"/>
      <c r="BM68" s="240"/>
      <c r="BN68" s="240"/>
      <c r="BO68" s="240"/>
      <c r="BP68" s="240"/>
      <c r="BQ68" s="240"/>
      <c r="BR68" s="240"/>
      <c r="BS68" s="240"/>
      <c r="BT68" s="240"/>
      <c r="BU68" s="240"/>
      <c r="BV68" s="240"/>
      <c r="BW68" s="240"/>
      <c r="BX68" s="240"/>
      <c r="BY68" s="240"/>
      <c r="BZ68" s="240"/>
      <c r="CA68" s="240"/>
      <c r="CB68" s="240"/>
      <c r="CC68" s="240"/>
      <c r="CD68" s="240"/>
      <c r="CE68" s="240"/>
      <c r="CF68" s="240"/>
      <c r="CG68" s="240"/>
      <c r="CH68" s="240"/>
      <c r="CI68" s="240"/>
      <c r="CJ68" s="240"/>
      <c r="CK68" s="240"/>
      <c r="CL68" s="240"/>
      <c r="CM68" s="240"/>
    </row>
    <row r="69" spans="2:91" x14ac:dyDescent="0.25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40"/>
      <c r="AT69" s="240"/>
      <c r="AU69" s="240"/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0"/>
      <c r="BJ69" s="240"/>
      <c r="BK69" s="240"/>
      <c r="BL69" s="240"/>
      <c r="BM69" s="240"/>
      <c r="BN69" s="240"/>
      <c r="BO69" s="240"/>
      <c r="BP69" s="240"/>
      <c r="BQ69" s="240"/>
      <c r="BR69" s="240"/>
      <c r="BS69" s="240"/>
      <c r="BT69" s="240"/>
      <c r="BU69" s="240"/>
      <c r="BV69" s="240"/>
      <c r="BW69" s="240"/>
      <c r="BX69" s="240"/>
      <c r="BY69" s="240"/>
      <c r="BZ69" s="240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/>
      <c r="CK69" s="240"/>
      <c r="CL69" s="240"/>
      <c r="CM69" s="240"/>
    </row>
    <row r="70" spans="2:91" x14ac:dyDescent="0.25"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  <c r="AS70" s="240"/>
      <c r="AT70" s="240"/>
      <c r="AU70" s="240"/>
      <c r="AV70" s="240"/>
      <c r="AW70" s="240"/>
      <c r="AX70" s="240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0"/>
      <c r="BJ70" s="240"/>
      <c r="BK70" s="240"/>
      <c r="BL70" s="240"/>
      <c r="BM70" s="240"/>
      <c r="BN70" s="240"/>
      <c r="BO70" s="240"/>
      <c r="BP70" s="240"/>
      <c r="BQ70" s="240"/>
      <c r="BR70" s="240"/>
      <c r="BS70" s="240"/>
      <c r="BT70" s="240"/>
      <c r="BU70" s="240"/>
      <c r="BV70" s="240"/>
      <c r="BW70" s="240"/>
      <c r="BX70" s="240"/>
      <c r="BY70" s="240"/>
      <c r="BZ70" s="240"/>
      <c r="CA70" s="240"/>
      <c r="CB70" s="240"/>
      <c r="CC70" s="240"/>
      <c r="CD70" s="240"/>
      <c r="CE70" s="240"/>
      <c r="CF70" s="240"/>
      <c r="CG70" s="240"/>
      <c r="CH70" s="240"/>
      <c r="CI70" s="240"/>
      <c r="CJ70" s="240"/>
      <c r="CK70" s="240"/>
      <c r="CL70" s="240"/>
      <c r="CM70" s="240"/>
    </row>
    <row r="71" spans="2:91" x14ac:dyDescent="0.25"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</row>
    <row r="72" spans="2:91" x14ac:dyDescent="0.25"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240"/>
      <c r="BK72" s="240"/>
      <c r="BL72" s="240"/>
      <c r="BM72" s="240"/>
      <c r="BN72" s="240"/>
      <c r="BO72" s="240"/>
      <c r="BP72" s="240"/>
      <c r="BQ72" s="240"/>
      <c r="BR72" s="240"/>
      <c r="BS72" s="240"/>
      <c r="BT72" s="240"/>
      <c r="BU72" s="240"/>
      <c r="BV72" s="240"/>
      <c r="BW72" s="240"/>
      <c r="BX72" s="240"/>
      <c r="BY72" s="240"/>
      <c r="BZ72" s="240"/>
      <c r="CA72" s="240"/>
      <c r="CB72" s="240"/>
      <c r="CC72" s="240"/>
      <c r="CD72" s="240"/>
      <c r="CE72" s="240"/>
      <c r="CF72" s="240"/>
      <c r="CG72" s="240"/>
      <c r="CH72" s="240"/>
      <c r="CI72" s="240"/>
      <c r="CJ72" s="240"/>
      <c r="CK72" s="240"/>
      <c r="CL72" s="240"/>
      <c r="CM72" s="240"/>
    </row>
    <row r="73" spans="2:91" x14ac:dyDescent="0.25"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  <c r="AS73" s="240"/>
      <c r="AT73" s="240"/>
      <c r="AU73" s="240"/>
      <c r="AV73" s="240"/>
      <c r="AW73" s="240"/>
      <c r="AX73" s="240"/>
      <c r="AY73" s="240"/>
      <c r="AZ73" s="240"/>
      <c r="BA73" s="240"/>
      <c r="BB73" s="240"/>
      <c r="BC73" s="240"/>
      <c r="BD73" s="240"/>
      <c r="BE73" s="240"/>
      <c r="BF73" s="240"/>
      <c r="BG73" s="240"/>
      <c r="BH73" s="240"/>
      <c r="BI73" s="240"/>
      <c r="BJ73" s="240"/>
      <c r="BK73" s="240"/>
      <c r="BL73" s="240"/>
      <c r="BM73" s="240"/>
      <c r="BN73" s="240"/>
      <c r="BO73" s="240"/>
      <c r="BP73" s="240"/>
      <c r="BQ73" s="240"/>
      <c r="BR73" s="240"/>
      <c r="BS73" s="240"/>
      <c r="BT73" s="240"/>
      <c r="BU73" s="240"/>
      <c r="BV73" s="240"/>
      <c r="BW73" s="240"/>
      <c r="BX73" s="240"/>
      <c r="BY73" s="240"/>
      <c r="BZ73" s="240"/>
      <c r="CA73" s="240"/>
      <c r="CB73" s="240"/>
      <c r="CC73" s="240"/>
      <c r="CD73" s="240"/>
      <c r="CE73" s="240"/>
      <c r="CF73" s="240"/>
      <c r="CG73" s="240"/>
      <c r="CH73" s="240"/>
      <c r="CI73" s="240"/>
      <c r="CJ73" s="240"/>
      <c r="CK73" s="240"/>
      <c r="CL73" s="240"/>
      <c r="CM73" s="240"/>
    </row>
    <row r="74" spans="2:91" x14ac:dyDescent="0.25"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  <c r="AS74" s="240"/>
      <c r="AT74" s="240"/>
      <c r="AU74" s="240"/>
      <c r="AV74" s="240"/>
      <c r="AW74" s="240"/>
      <c r="AX74" s="240"/>
      <c r="AY74" s="240"/>
      <c r="AZ74" s="240"/>
      <c r="BA74" s="240"/>
      <c r="BB74" s="240"/>
      <c r="BC74" s="240"/>
      <c r="BD74" s="240"/>
      <c r="BE74" s="240"/>
      <c r="BF74" s="240"/>
      <c r="BG74" s="240"/>
      <c r="BH74" s="240"/>
      <c r="BI74" s="240"/>
      <c r="BJ74" s="240"/>
      <c r="BK74" s="240"/>
      <c r="BL74" s="240"/>
      <c r="BM74" s="240"/>
      <c r="BN74" s="240"/>
      <c r="BO74" s="240"/>
      <c r="BP74" s="240"/>
      <c r="BQ74" s="240"/>
      <c r="BR74" s="240"/>
      <c r="BS74" s="240"/>
      <c r="BT74" s="240"/>
      <c r="BU74" s="240"/>
      <c r="BV74" s="240"/>
      <c r="BW74" s="240"/>
      <c r="BX74" s="240"/>
      <c r="BY74" s="240"/>
      <c r="BZ74" s="240"/>
      <c r="CA74" s="240"/>
      <c r="CB74" s="240"/>
      <c r="CC74" s="240"/>
      <c r="CD74" s="240"/>
      <c r="CE74" s="240"/>
      <c r="CF74" s="240"/>
      <c r="CG74" s="240"/>
      <c r="CH74" s="240"/>
      <c r="CI74" s="240"/>
      <c r="CJ74" s="240"/>
      <c r="CK74" s="240"/>
      <c r="CL74" s="240"/>
      <c r="CM74" s="240"/>
    </row>
    <row r="75" spans="2:91" x14ac:dyDescent="0.25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0"/>
      <c r="AP75" s="240"/>
      <c r="AQ75" s="240"/>
      <c r="AR75" s="240"/>
      <c r="AS75" s="240"/>
      <c r="AT75" s="240"/>
      <c r="AU75" s="240"/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240"/>
      <c r="BG75" s="240"/>
      <c r="BH75" s="240"/>
      <c r="BI75" s="240"/>
      <c r="BJ75" s="240"/>
      <c r="BK75" s="240"/>
      <c r="BL75" s="240"/>
      <c r="BM75" s="240"/>
      <c r="BN75" s="240"/>
      <c r="BO75" s="240"/>
      <c r="BP75" s="240"/>
      <c r="BQ75" s="240"/>
      <c r="BR75" s="240"/>
      <c r="BS75" s="240"/>
      <c r="BT75" s="240"/>
      <c r="BU75" s="240"/>
      <c r="BV75" s="240"/>
      <c r="BW75" s="240"/>
      <c r="BX75" s="240"/>
      <c r="BY75" s="240"/>
      <c r="BZ75" s="240"/>
      <c r="CA75" s="240"/>
      <c r="CB75" s="240"/>
      <c r="CC75" s="240"/>
      <c r="CD75" s="240"/>
      <c r="CE75" s="240"/>
      <c r="CF75" s="240"/>
      <c r="CG75" s="240"/>
      <c r="CH75" s="240"/>
      <c r="CI75" s="240"/>
      <c r="CJ75" s="240"/>
      <c r="CK75" s="240"/>
      <c r="CL75" s="240"/>
      <c r="CM75" s="240"/>
    </row>
    <row r="76" spans="2:91" x14ac:dyDescent="0.25"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  <c r="AN76" s="240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/>
      <c r="AY76" s="240"/>
      <c r="AZ76" s="240"/>
      <c r="BA76" s="240"/>
      <c r="BB76" s="240"/>
      <c r="BC76" s="240"/>
      <c r="BD76" s="240"/>
      <c r="BE76" s="240"/>
      <c r="BF76" s="240"/>
      <c r="BG76" s="240"/>
      <c r="BH76" s="240"/>
      <c r="BI76" s="240"/>
      <c r="BJ76" s="240"/>
      <c r="BK76" s="240"/>
      <c r="BL76" s="240"/>
      <c r="BM76" s="240"/>
      <c r="BN76" s="240"/>
      <c r="BO76" s="240"/>
      <c r="BP76" s="240"/>
      <c r="BQ76" s="240"/>
      <c r="BR76" s="240"/>
      <c r="BS76" s="240"/>
      <c r="BT76" s="240"/>
      <c r="BU76" s="240"/>
      <c r="BV76" s="240"/>
      <c r="BW76" s="240"/>
      <c r="BX76" s="240"/>
      <c r="BY76" s="240"/>
      <c r="BZ76" s="240"/>
      <c r="CA76" s="240"/>
      <c r="CB76" s="240"/>
      <c r="CC76" s="240"/>
      <c r="CD76" s="240"/>
      <c r="CE76" s="240"/>
      <c r="CF76" s="240"/>
      <c r="CG76" s="240"/>
      <c r="CH76" s="240"/>
      <c r="CI76" s="240"/>
      <c r="CJ76" s="240"/>
      <c r="CK76" s="240"/>
      <c r="CL76" s="240"/>
      <c r="CM76" s="240"/>
    </row>
    <row r="77" spans="2:91" x14ac:dyDescent="0.25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Q77" s="240"/>
      <c r="AR77" s="240"/>
      <c r="AS77" s="240"/>
      <c r="AT77" s="240"/>
      <c r="AU77" s="240"/>
      <c r="AV77" s="240"/>
      <c r="AW77" s="240"/>
      <c r="AX77" s="240"/>
      <c r="AY77" s="240"/>
      <c r="AZ77" s="240"/>
      <c r="BA77" s="240"/>
      <c r="BB77" s="240"/>
      <c r="BC77" s="240"/>
      <c r="BD77" s="240"/>
      <c r="BE77" s="240"/>
      <c r="BF77" s="240"/>
      <c r="BG77" s="240"/>
      <c r="BH77" s="240"/>
      <c r="BI77" s="240"/>
      <c r="BJ77" s="240"/>
      <c r="BK77" s="240"/>
      <c r="BL77" s="240"/>
      <c r="BM77" s="240"/>
      <c r="BN77" s="240"/>
      <c r="BO77" s="240"/>
      <c r="BP77" s="240"/>
      <c r="BQ77" s="240"/>
      <c r="BR77" s="240"/>
      <c r="BS77" s="240"/>
      <c r="BT77" s="240"/>
      <c r="BU77" s="240"/>
      <c r="BV77" s="240"/>
      <c r="BW77" s="240"/>
      <c r="BX77" s="240"/>
      <c r="BY77" s="240"/>
      <c r="BZ77" s="240"/>
      <c r="CA77" s="240"/>
      <c r="CB77" s="240"/>
      <c r="CC77" s="240"/>
      <c r="CD77" s="240"/>
      <c r="CE77" s="240"/>
      <c r="CF77" s="240"/>
      <c r="CG77" s="240"/>
      <c r="CH77" s="240"/>
      <c r="CI77" s="240"/>
      <c r="CJ77" s="240"/>
      <c r="CK77" s="240"/>
      <c r="CL77" s="240"/>
      <c r="CM77" s="240"/>
    </row>
    <row r="78" spans="2:91" x14ac:dyDescent="0.25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Q78" s="240"/>
      <c r="AR78" s="240"/>
      <c r="AS78" s="240"/>
      <c r="AT78" s="240"/>
      <c r="AU78" s="240"/>
      <c r="AV78" s="240"/>
      <c r="AW78" s="240"/>
      <c r="AX78" s="240"/>
      <c r="AY78" s="240"/>
      <c r="AZ78" s="240"/>
      <c r="BA78" s="240"/>
      <c r="BB78" s="240"/>
      <c r="BC78" s="240"/>
      <c r="BD78" s="240"/>
      <c r="BE78" s="240"/>
      <c r="BF78" s="240"/>
      <c r="BG78" s="240"/>
      <c r="BH78" s="240"/>
      <c r="BI78" s="240"/>
      <c r="BJ78" s="240"/>
      <c r="BK78" s="240"/>
      <c r="BL78" s="240"/>
      <c r="BM78" s="240"/>
      <c r="BN78" s="240"/>
      <c r="BO78" s="240"/>
      <c r="BP78" s="240"/>
      <c r="BQ78" s="240"/>
      <c r="BR78" s="240"/>
      <c r="BS78" s="240"/>
      <c r="BT78" s="240"/>
      <c r="BU78" s="240"/>
      <c r="BV78" s="240"/>
      <c r="BW78" s="240"/>
      <c r="BX78" s="240"/>
      <c r="BY78" s="240"/>
      <c r="BZ78" s="240"/>
      <c r="CA78" s="240"/>
      <c r="CB78" s="240"/>
      <c r="CC78" s="240"/>
      <c r="CD78" s="240"/>
      <c r="CE78" s="240"/>
      <c r="CF78" s="240"/>
      <c r="CG78" s="240"/>
      <c r="CH78" s="240"/>
      <c r="CI78" s="240"/>
      <c r="CJ78" s="240"/>
      <c r="CK78" s="240"/>
      <c r="CL78" s="240"/>
      <c r="CM78" s="240"/>
    </row>
    <row r="79" spans="2:91" x14ac:dyDescent="0.25"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0"/>
      <c r="AN79" s="240"/>
      <c r="AO79" s="240"/>
      <c r="AP79" s="240"/>
      <c r="AQ79" s="240"/>
      <c r="AR79" s="240"/>
      <c r="AS79" s="240"/>
      <c r="AT79" s="240"/>
      <c r="AU79" s="240"/>
      <c r="AV79" s="240"/>
      <c r="AW79" s="240"/>
      <c r="AX79" s="240"/>
      <c r="AY79" s="240"/>
      <c r="AZ79" s="240"/>
      <c r="BA79" s="240"/>
      <c r="BB79" s="240"/>
      <c r="BC79" s="240"/>
      <c r="BD79" s="240"/>
      <c r="BE79" s="240"/>
      <c r="BF79" s="240"/>
      <c r="BG79" s="240"/>
      <c r="BH79" s="240"/>
      <c r="BI79" s="240"/>
      <c r="BJ79" s="240"/>
      <c r="BK79" s="240"/>
      <c r="BL79" s="240"/>
      <c r="BM79" s="240"/>
      <c r="BN79" s="240"/>
      <c r="BO79" s="240"/>
      <c r="BP79" s="240"/>
      <c r="BQ79" s="240"/>
      <c r="BR79" s="240"/>
      <c r="BS79" s="240"/>
      <c r="BT79" s="240"/>
      <c r="BU79" s="240"/>
      <c r="BV79" s="240"/>
      <c r="BW79" s="240"/>
      <c r="BX79" s="240"/>
      <c r="BY79" s="240"/>
      <c r="BZ79" s="240"/>
      <c r="CA79" s="240"/>
      <c r="CB79" s="240"/>
      <c r="CC79" s="240"/>
      <c r="CD79" s="240"/>
      <c r="CE79" s="240"/>
      <c r="CF79" s="240"/>
      <c r="CG79" s="240"/>
      <c r="CH79" s="240"/>
      <c r="CI79" s="240"/>
      <c r="CJ79" s="240"/>
      <c r="CK79" s="240"/>
      <c r="CL79" s="240"/>
      <c r="CM79" s="240"/>
    </row>
    <row r="80" spans="2:91" x14ac:dyDescent="0.25"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40"/>
      <c r="AF80" s="240"/>
      <c r="AG80" s="240"/>
      <c r="AH80" s="240"/>
      <c r="AI80" s="240"/>
      <c r="AJ80" s="240"/>
      <c r="AK80" s="240"/>
      <c r="AL80" s="240"/>
      <c r="AM80" s="240"/>
      <c r="AN80" s="240"/>
      <c r="AO80" s="240"/>
      <c r="AP80" s="240"/>
      <c r="AQ80" s="240"/>
      <c r="AR80" s="240"/>
      <c r="AS80" s="240"/>
      <c r="AT80" s="240"/>
      <c r="AU80" s="240"/>
      <c r="AV80" s="240"/>
      <c r="AW80" s="240"/>
      <c r="AX80" s="240"/>
      <c r="AY80" s="240"/>
      <c r="AZ80" s="240"/>
      <c r="BA80" s="240"/>
      <c r="BB80" s="240"/>
      <c r="BC80" s="240"/>
      <c r="BD80" s="240"/>
      <c r="BE80" s="240"/>
      <c r="BF80" s="240"/>
      <c r="BG80" s="240"/>
      <c r="BH80" s="240"/>
      <c r="BI80" s="240"/>
      <c r="BJ80" s="240"/>
      <c r="BK80" s="240"/>
      <c r="BL80" s="240"/>
      <c r="BM80" s="240"/>
      <c r="BN80" s="240"/>
      <c r="BO80" s="240"/>
      <c r="BP80" s="240"/>
      <c r="BQ80" s="240"/>
      <c r="BR80" s="240"/>
      <c r="BS80" s="240"/>
      <c r="BT80" s="240"/>
      <c r="BU80" s="240"/>
      <c r="BV80" s="240"/>
      <c r="BW80" s="240"/>
      <c r="BX80" s="240"/>
      <c r="BY80" s="240"/>
      <c r="BZ80" s="240"/>
      <c r="CA80" s="240"/>
      <c r="CB80" s="240"/>
      <c r="CC80" s="240"/>
      <c r="CD80" s="240"/>
      <c r="CE80" s="240"/>
      <c r="CF80" s="240"/>
      <c r="CG80" s="240"/>
      <c r="CH80" s="240"/>
      <c r="CI80" s="240"/>
      <c r="CJ80" s="240"/>
      <c r="CK80" s="240"/>
      <c r="CL80" s="240"/>
      <c r="CM80" s="240"/>
    </row>
    <row r="81" spans="2:91" x14ac:dyDescent="0.25"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240"/>
      <c r="AI81" s="240"/>
      <c r="AJ81" s="240"/>
      <c r="AK81" s="240"/>
      <c r="AL81" s="240"/>
      <c r="AM81" s="240"/>
      <c r="AN81" s="240"/>
      <c r="AO81" s="240"/>
      <c r="AP81" s="240"/>
      <c r="AQ81" s="240"/>
      <c r="AR81" s="240"/>
      <c r="AS81" s="240"/>
      <c r="AT81" s="240"/>
      <c r="AU81" s="240"/>
      <c r="AV81" s="240"/>
      <c r="AW81" s="240"/>
      <c r="AX81" s="240"/>
      <c r="AY81" s="240"/>
      <c r="AZ81" s="240"/>
      <c r="BA81" s="240"/>
      <c r="BB81" s="240"/>
      <c r="BC81" s="240"/>
      <c r="BD81" s="240"/>
      <c r="BE81" s="240"/>
      <c r="BF81" s="240"/>
      <c r="BG81" s="240"/>
      <c r="BH81" s="240"/>
      <c r="BI81" s="240"/>
      <c r="BJ81" s="240"/>
      <c r="BK81" s="240"/>
      <c r="BL81" s="240"/>
      <c r="BM81" s="240"/>
      <c r="BN81" s="240"/>
      <c r="BO81" s="240"/>
      <c r="BP81" s="240"/>
      <c r="BQ81" s="240"/>
      <c r="BR81" s="240"/>
      <c r="BS81" s="240"/>
      <c r="BT81" s="240"/>
      <c r="BU81" s="240"/>
      <c r="BV81" s="240"/>
      <c r="BW81" s="240"/>
      <c r="BX81" s="240"/>
      <c r="BY81" s="240"/>
      <c r="BZ81" s="240"/>
      <c r="CA81" s="240"/>
      <c r="CB81" s="240"/>
      <c r="CC81" s="240"/>
      <c r="CD81" s="240"/>
      <c r="CE81" s="240"/>
      <c r="CF81" s="240"/>
      <c r="CG81" s="240"/>
      <c r="CH81" s="240"/>
      <c r="CI81" s="240"/>
      <c r="CJ81" s="240"/>
      <c r="CK81" s="240"/>
      <c r="CL81" s="240"/>
      <c r="CM81" s="240"/>
    </row>
    <row r="82" spans="2:91" x14ac:dyDescent="0.25"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  <c r="AN82" s="240"/>
      <c r="AO82" s="240"/>
      <c r="AP82" s="240"/>
      <c r="AQ82" s="240"/>
      <c r="AR82" s="240"/>
      <c r="AS82" s="240"/>
      <c r="AT82" s="240"/>
      <c r="AU82" s="240"/>
      <c r="AV82" s="240"/>
      <c r="AW82" s="240"/>
      <c r="AX82" s="240"/>
      <c r="AY82" s="240"/>
      <c r="AZ82" s="240"/>
      <c r="BA82" s="240"/>
      <c r="BB82" s="240"/>
      <c r="BC82" s="240"/>
      <c r="BD82" s="240"/>
      <c r="BE82" s="240"/>
      <c r="BF82" s="240"/>
      <c r="BG82" s="240"/>
      <c r="BH82" s="240"/>
      <c r="BI82" s="240"/>
      <c r="BJ82" s="240"/>
      <c r="BK82" s="240"/>
      <c r="BL82" s="240"/>
      <c r="BM82" s="240"/>
      <c r="BN82" s="240"/>
      <c r="BO82" s="240"/>
      <c r="BP82" s="240"/>
      <c r="BQ82" s="240"/>
      <c r="BR82" s="240"/>
      <c r="BS82" s="240"/>
      <c r="BT82" s="240"/>
      <c r="BU82" s="240"/>
      <c r="BV82" s="240"/>
      <c r="BW82" s="240"/>
      <c r="BX82" s="240"/>
      <c r="BY82" s="240"/>
      <c r="BZ82" s="240"/>
      <c r="CA82" s="240"/>
      <c r="CB82" s="240"/>
      <c r="CC82" s="240"/>
      <c r="CD82" s="240"/>
      <c r="CE82" s="240"/>
      <c r="CF82" s="240"/>
      <c r="CG82" s="240"/>
      <c r="CH82" s="240"/>
      <c r="CI82" s="240"/>
      <c r="CJ82" s="240"/>
      <c r="CK82" s="240"/>
      <c r="CL82" s="240"/>
      <c r="CM82" s="240"/>
    </row>
    <row r="83" spans="2:91" x14ac:dyDescent="0.25"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  <c r="AL83" s="240"/>
      <c r="AM83" s="240"/>
      <c r="AN83" s="240"/>
      <c r="AO83" s="240"/>
      <c r="AP83" s="240"/>
      <c r="AQ83" s="240"/>
      <c r="AR83" s="240"/>
      <c r="AS83" s="240"/>
      <c r="AT83" s="240"/>
      <c r="AU83" s="240"/>
      <c r="AV83" s="240"/>
      <c r="AW83" s="240"/>
      <c r="AX83" s="240"/>
      <c r="AY83" s="240"/>
      <c r="AZ83" s="240"/>
      <c r="BA83" s="240"/>
      <c r="BB83" s="240"/>
      <c r="BC83" s="240"/>
      <c r="BD83" s="240"/>
      <c r="BE83" s="240"/>
      <c r="BF83" s="240"/>
      <c r="BG83" s="240"/>
      <c r="BH83" s="240"/>
      <c r="BI83" s="240"/>
      <c r="BJ83" s="240"/>
      <c r="BK83" s="240"/>
      <c r="BL83" s="240"/>
      <c r="BM83" s="240"/>
      <c r="BN83" s="240"/>
      <c r="BO83" s="240"/>
      <c r="BP83" s="240"/>
      <c r="BQ83" s="240"/>
      <c r="BR83" s="240"/>
      <c r="BS83" s="240"/>
      <c r="BT83" s="240"/>
      <c r="BU83" s="240"/>
      <c r="BV83" s="240"/>
      <c r="BW83" s="240"/>
      <c r="BX83" s="240"/>
      <c r="BY83" s="240"/>
      <c r="BZ83" s="240"/>
      <c r="CA83" s="240"/>
      <c r="CB83" s="240"/>
      <c r="CC83" s="240"/>
      <c r="CD83" s="240"/>
      <c r="CE83" s="240"/>
      <c r="CF83" s="240"/>
      <c r="CG83" s="240"/>
      <c r="CH83" s="240"/>
      <c r="CI83" s="240"/>
      <c r="CJ83" s="240"/>
      <c r="CK83" s="240"/>
      <c r="CL83" s="240"/>
      <c r="CM83" s="240"/>
    </row>
    <row r="84" spans="2:91" x14ac:dyDescent="0.25"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  <c r="AL84" s="240"/>
      <c r="AM84" s="240"/>
      <c r="AN84" s="240"/>
      <c r="AO84" s="240"/>
      <c r="AP84" s="240"/>
      <c r="AQ84" s="240"/>
      <c r="AR84" s="240"/>
      <c r="AS84" s="240"/>
      <c r="AT84" s="240"/>
      <c r="AU84" s="240"/>
      <c r="AV84" s="240"/>
      <c r="AW84" s="240"/>
      <c r="AX84" s="240"/>
      <c r="AY84" s="240"/>
      <c r="AZ84" s="240"/>
      <c r="BA84" s="240"/>
      <c r="BB84" s="240"/>
      <c r="BC84" s="240"/>
      <c r="BD84" s="240"/>
      <c r="BE84" s="240"/>
      <c r="BF84" s="240"/>
      <c r="BG84" s="240"/>
      <c r="BH84" s="240"/>
      <c r="BI84" s="240"/>
      <c r="BJ84" s="240"/>
      <c r="BK84" s="240"/>
      <c r="BL84" s="240"/>
      <c r="BM84" s="240"/>
      <c r="BN84" s="240"/>
      <c r="BO84" s="240"/>
      <c r="BP84" s="240"/>
      <c r="BQ84" s="240"/>
      <c r="BR84" s="240"/>
      <c r="BS84" s="240"/>
      <c r="BT84" s="240"/>
      <c r="BU84" s="240"/>
      <c r="BV84" s="240"/>
      <c r="BW84" s="240"/>
      <c r="BX84" s="240"/>
      <c r="BY84" s="240"/>
      <c r="BZ84" s="240"/>
      <c r="CA84" s="240"/>
      <c r="CB84" s="240"/>
      <c r="CC84" s="240"/>
      <c r="CD84" s="240"/>
      <c r="CE84" s="240"/>
      <c r="CF84" s="240"/>
      <c r="CG84" s="240"/>
      <c r="CH84" s="240"/>
      <c r="CI84" s="240"/>
      <c r="CJ84" s="240"/>
      <c r="CK84" s="240"/>
      <c r="CL84" s="240"/>
      <c r="CM84" s="240"/>
    </row>
    <row r="85" spans="2:91" x14ac:dyDescent="0.25"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P85" s="240"/>
      <c r="AQ85" s="240"/>
      <c r="AR85" s="240"/>
      <c r="AS85" s="240"/>
      <c r="AT85" s="240"/>
      <c r="AU85" s="240"/>
      <c r="AV85" s="240"/>
      <c r="AW85" s="240"/>
      <c r="AX85" s="240"/>
      <c r="AY85" s="240"/>
      <c r="AZ85" s="240"/>
      <c r="BA85" s="240"/>
      <c r="BB85" s="240"/>
      <c r="BC85" s="240"/>
      <c r="BD85" s="240"/>
      <c r="BE85" s="240"/>
      <c r="BF85" s="240"/>
      <c r="BG85" s="240"/>
      <c r="BH85" s="240"/>
      <c r="BI85" s="240"/>
      <c r="BJ85" s="240"/>
      <c r="BK85" s="240"/>
      <c r="BL85" s="240"/>
      <c r="BM85" s="240"/>
      <c r="BN85" s="240"/>
      <c r="BO85" s="240"/>
      <c r="BP85" s="240"/>
      <c r="BQ85" s="240"/>
      <c r="BR85" s="240"/>
      <c r="BS85" s="240"/>
      <c r="BT85" s="240"/>
      <c r="BU85" s="240"/>
      <c r="BV85" s="240"/>
      <c r="BW85" s="240"/>
      <c r="BX85" s="240"/>
      <c r="BY85" s="240"/>
      <c r="BZ85" s="240"/>
      <c r="CA85" s="240"/>
      <c r="CB85" s="240"/>
      <c r="CC85" s="240"/>
      <c r="CD85" s="240"/>
      <c r="CE85" s="240"/>
      <c r="CF85" s="240"/>
      <c r="CG85" s="240"/>
      <c r="CH85" s="240"/>
      <c r="CI85" s="240"/>
      <c r="CJ85" s="240"/>
      <c r="CK85" s="240"/>
      <c r="CL85" s="240"/>
      <c r="CM85" s="240"/>
    </row>
    <row r="86" spans="2:91" x14ac:dyDescent="0.25"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  <c r="AN86" s="240"/>
      <c r="AO86" s="240"/>
      <c r="AP86" s="240"/>
      <c r="AQ86" s="240"/>
      <c r="AR86" s="240"/>
      <c r="AS86" s="240"/>
      <c r="AT86" s="240"/>
      <c r="AU86" s="240"/>
      <c r="AV86" s="240"/>
      <c r="AW86" s="240"/>
      <c r="AX86" s="240"/>
      <c r="AY86" s="240"/>
      <c r="AZ86" s="240"/>
      <c r="BA86" s="240"/>
      <c r="BB86" s="240"/>
      <c r="BC86" s="240"/>
      <c r="BD86" s="240"/>
      <c r="BE86" s="240"/>
      <c r="BF86" s="240"/>
      <c r="BG86" s="240"/>
      <c r="BH86" s="240"/>
      <c r="BI86" s="240"/>
      <c r="BJ86" s="240"/>
      <c r="BK86" s="240"/>
      <c r="BL86" s="240"/>
      <c r="BM86" s="240"/>
      <c r="BN86" s="240"/>
      <c r="BO86" s="240"/>
      <c r="BP86" s="240"/>
      <c r="BQ86" s="240"/>
      <c r="BR86" s="240"/>
      <c r="BS86" s="240"/>
      <c r="BT86" s="240"/>
      <c r="BU86" s="240"/>
      <c r="BV86" s="240"/>
      <c r="BW86" s="240"/>
      <c r="BX86" s="240"/>
      <c r="BY86" s="240"/>
      <c r="BZ86" s="240"/>
      <c r="CA86" s="240"/>
      <c r="CB86" s="240"/>
      <c r="CC86" s="240"/>
      <c r="CD86" s="240"/>
      <c r="CE86" s="240"/>
      <c r="CF86" s="240"/>
      <c r="CG86" s="240"/>
      <c r="CH86" s="240"/>
      <c r="CI86" s="240"/>
      <c r="CJ86" s="240"/>
      <c r="CK86" s="240"/>
      <c r="CL86" s="240"/>
      <c r="CM86" s="240"/>
    </row>
    <row r="87" spans="2:91" x14ac:dyDescent="0.25"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0"/>
      <c r="BJ87" s="240"/>
      <c r="BK87" s="240"/>
      <c r="BL87" s="240"/>
      <c r="BM87" s="240"/>
      <c r="BN87" s="240"/>
      <c r="BO87" s="240"/>
      <c r="BP87" s="240"/>
      <c r="BQ87" s="240"/>
      <c r="BR87" s="240"/>
      <c r="BS87" s="240"/>
      <c r="BT87" s="240"/>
      <c r="BU87" s="240"/>
      <c r="BV87" s="240"/>
      <c r="BW87" s="240"/>
      <c r="BX87" s="240"/>
      <c r="BY87" s="240"/>
      <c r="BZ87" s="240"/>
      <c r="CA87" s="240"/>
      <c r="CB87" s="240"/>
      <c r="CC87" s="240"/>
      <c r="CD87" s="240"/>
      <c r="CE87" s="240"/>
      <c r="CF87" s="240"/>
      <c r="CG87" s="240"/>
      <c r="CH87" s="240"/>
      <c r="CI87" s="240"/>
      <c r="CJ87" s="240"/>
      <c r="CK87" s="240"/>
      <c r="CL87" s="240"/>
      <c r="CM87" s="240"/>
    </row>
  </sheetData>
  <pageMargins left="0.7" right="0.7" top="0.75" bottom="0.75" header="0.3" footer="0.3"/>
  <pageSetup paperSize="9" scale="1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2025-12-04T13:00:46Z</cp:lastPrinted>
  <dcterms:created xsi:type="dcterms:W3CDTF">2022-04-27T11:10:39Z</dcterms:created>
  <dcterms:modified xsi:type="dcterms:W3CDTF">2025-12-29T13:38:21Z</dcterms:modified>
</cp:coreProperties>
</file>