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PRORAČUN\"/>
    </mc:Choice>
  </mc:AlternateContent>
  <xr:revisionPtr revIDLastSave="0" documentId="13_ncr:1_{4760BCBD-C087-4B0D-9B75-EBADDC4A4683}" xr6:coauthVersionLast="47" xr6:coauthVersionMax="47" xr10:uidLastSave="{00000000-0000-0000-0000-000000000000}"/>
  <bookViews>
    <workbookView xWindow="-120" yWindow="-120" windowWidth="29040" windowHeight="15720" xr2:uid="{1BE0F17D-46A9-4DFF-9F62-6C4AD17E7B9B}"/>
  </bookViews>
  <sheets>
    <sheet name="List1" sheetId="1" r:id="rId1"/>
    <sheet name="List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1" l="1"/>
  <c r="M50" i="1"/>
  <c r="M304" i="1"/>
  <c r="M303" i="1"/>
  <c r="M302" i="1"/>
  <c r="M301" i="1"/>
  <c r="M139" i="1"/>
  <c r="N202" i="1"/>
  <c r="N201" i="1"/>
  <c r="N200" i="1"/>
  <c r="N199" i="1"/>
  <c r="N198" i="1"/>
  <c r="N197" i="1"/>
  <c r="N196" i="1"/>
  <c r="N195" i="1"/>
  <c r="N194" i="1"/>
  <c r="K194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I194" i="1"/>
  <c r="G202" i="1"/>
  <c r="G201" i="1"/>
  <c r="G200" i="1"/>
  <c r="G199" i="1"/>
  <c r="G198" i="1"/>
  <c r="G197" i="1"/>
  <c r="G196" i="1"/>
  <c r="G195" i="1"/>
  <c r="G194" i="1"/>
  <c r="Q203" i="1"/>
  <c r="O203" i="1"/>
  <c r="N106" i="1"/>
  <c r="N105" i="1"/>
  <c r="N104" i="1"/>
  <c r="N103" i="1"/>
  <c r="N102" i="1"/>
  <c r="N101" i="1"/>
  <c r="N100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G106" i="1"/>
  <c r="G105" i="1"/>
  <c r="G104" i="1"/>
  <c r="G103" i="1"/>
  <c r="G102" i="1"/>
  <c r="G101" i="1"/>
  <c r="G100" i="1"/>
  <c r="Q107" i="1"/>
  <c r="O107" i="1"/>
  <c r="K13" i="2"/>
  <c r="D30" i="2"/>
  <c r="BU24" i="2"/>
  <c r="BT24" i="2"/>
  <c r="BS24" i="2"/>
  <c r="BR24" i="2"/>
  <c r="BQ24" i="2"/>
  <c r="BP24" i="2"/>
  <c r="BO24" i="2"/>
  <c r="BN24" i="2"/>
  <c r="BM24" i="2"/>
  <c r="BK24" i="2"/>
  <c r="BJ24" i="2"/>
  <c r="BI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S25" i="2" s="1"/>
  <c r="AL24" i="2"/>
  <c r="AK24" i="2"/>
  <c r="AJ24" i="2"/>
  <c r="AI24" i="2"/>
  <c r="AH24" i="2"/>
  <c r="AG24" i="2"/>
  <c r="AF24" i="2"/>
  <c r="AL25" i="2" s="1"/>
  <c r="AE24" i="2"/>
  <c r="AD24" i="2"/>
  <c r="AC24" i="2"/>
  <c r="AB24" i="2"/>
  <c r="AA24" i="2"/>
  <c r="AE25" i="2" s="1"/>
  <c r="Z24" i="2"/>
  <c r="Y24" i="2"/>
  <c r="X24" i="2"/>
  <c r="W24" i="2"/>
  <c r="V24" i="2"/>
  <c r="U24" i="2"/>
  <c r="T24" i="2"/>
  <c r="S24" i="2"/>
  <c r="R24" i="2"/>
  <c r="Q24" i="2"/>
  <c r="P24" i="2"/>
  <c r="D36" i="2" s="1"/>
  <c r="O24" i="2"/>
  <c r="N24" i="2"/>
  <c r="L24" i="2"/>
  <c r="J24" i="2"/>
  <c r="H24" i="2"/>
  <c r="G24" i="2"/>
  <c r="D34" i="2" s="1"/>
  <c r="F24" i="2"/>
  <c r="E24" i="2"/>
  <c r="D24" i="2"/>
  <c r="C24" i="2"/>
  <c r="I18" i="2"/>
  <c r="I24" i="2" s="1"/>
  <c r="BL7" i="2"/>
  <c r="BL24" i="2" s="1"/>
  <c r="K7" i="2"/>
  <c r="BH6" i="2"/>
  <c r="BH24" i="2" s="1"/>
  <c r="B6" i="2"/>
  <c r="M5" i="2"/>
  <c r="M24" i="2" s="1"/>
  <c r="D33" i="2" s="1"/>
  <c r="B5" i="2"/>
  <c r="M201" i="1" l="1"/>
  <c r="N203" i="1"/>
  <c r="G203" i="1"/>
  <c r="I203" i="1"/>
  <c r="M202" i="1"/>
  <c r="M200" i="1"/>
  <c r="K203" i="1"/>
  <c r="M197" i="1"/>
  <c r="M199" i="1"/>
  <c r="M195" i="1"/>
  <c r="M198" i="1"/>
  <c r="M196" i="1"/>
  <c r="M194" i="1"/>
  <c r="M104" i="1"/>
  <c r="M102" i="1"/>
  <c r="M105" i="1"/>
  <c r="I107" i="1"/>
  <c r="M106" i="1"/>
  <c r="M103" i="1"/>
  <c r="N107" i="1"/>
  <c r="M101" i="1"/>
  <c r="M100" i="1"/>
  <c r="K107" i="1"/>
  <c r="G107" i="1"/>
  <c r="D35" i="2"/>
  <c r="AZ25" i="2"/>
  <c r="D32" i="2"/>
  <c r="BG25" i="2"/>
  <c r="BU25" i="2"/>
  <c r="X25" i="2"/>
  <c r="B24" i="2"/>
  <c r="BN25" i="2"/>
  <c r="K24" i="2"/>
  <c r="D31" i="2" s="1"/>
  <c r="M203" i="1" l="1"/>
  <c r="M107" i="1"/>
  <c r="P25" i="2"/>
  <c r="H25" i="2"/>
  <c r="D29" i="2"/>
  <c r="D37" i="2" s="1"/>
  <c r="C27" i="2" l="1"/>
  <c r="Q254" i="1" l="1"/>
  <c r="O254" i="1"/>
  <c r="Q273" i="1"/>
  <c r="O273" i="1"/>
  <c r="Q271" i="1"/>
  <c r="O271" i="1"/>
  <c r="Q264" i="1"/>
  <c r="O264" i="1"/>
  <c r="Q266" i="1"/>
  <c r="O266" i="1"/>
  <c r="K254" i="1"/>
  <c r="K273" i="1"/>
  <c r="K271" i="1"/>
  <c r="K264" i="1"/>
  <c r="K266" i="1"/>
  <c r="N254" i="1"/>
  <c r="N273" i="1"/>
  <c r="N271" i="1"/>
  <c r="N264" i="1"/>
  <c r="N266" i="1"/>
  <c r="N246" i="1"/>
  <c r="M144" i="1"/>
  <c r="M414" i="1" l="1"/>
  <c r="Q160" i="1"/>
  <c r="O160" i="1"/>
  <c r="N160" i="1"/>
  <c r="K160" i="1"/>
  <c r="N647" i="1"/>
  <c r="Q647" i="1"/>
  <c r="O647" i="1"/>
  <c r="K647" i="1"/>
  <c r="I647" i="1"/>
  <c r="G647" i="1"/>
  <c r="N596" i="1"/>
  <c r="Q596" i="1"/>
  <c r="O596" i="1"/>
  <c r="K596" i="1"/>
  <c r="I596" i="1"/>
  <c r="G596" i="1"/>
  <c r="M333" i="1"/>
  <c r="N169" i="1" l="1"/>
  <c r="N148" i="1"/>
  <c r="N145" i="1"/>
  <c r="N126" i="1"/>
  <c r="K126" i="1"/>
  <c r="Q148" i="1"/>
  <c r="O148" i="1"/>
  <c r="Q126" i="1"/>
  <c r="O126" i="1"/>
  <c r="O122" i="1"/>
  <c r="Q145" i="1"/>
  <c r="O145" i="1"/>
  <c r="K169" i="1"/>
  <c r="K148" i="1"/>
  <c r="K145" i="1"/>
  <c r="M778" i="1"/>
  <c r="N678" i="1"/>
  <c r="Q678" i="1"/>
  <c r="O678" i="1"/>
  <c r="K678" i="1"/>
  <c r="I678" i="1"/>
  <c r="G678" i="1"/>
  <c r="Q260" i="1"/>
  <c r="O260" i="1"/>
  <c r="N260" i="1"/>
  <c r="K260" i="1"/>
  <c r="Q279" i="1"/>
  <c r="O279" i="1"/>
  <c r="N279" i="1"/>
  <c r="K279" i="1"/>
  <c r="M536" i="1"/>
  <c r="M535" i="1"/>
  <c r="N539" i="1"/>
  <c r="N537" i="1"/>
  <c r="Q539" i="1"/>
  <c r="O539" i="1"/>
  <c r="K539" i="1"/>
  <c r="I539" i="1"/>
  <c r="Q537" i="1"/>
  <c r="O537" i="1"/>
  <c r="K537" i="1"/>
  <c r="I537" i="1"/>
  <c r="G539" i="1"/>
  <c r="G537" i="1"/>
  <c r="Q510" i="1"/>
  <c r="Q507" i="1" s="1"/>
  <c r="O510" i="1"/>
  <c r="O507" i="1" s="1"/>
  <c r="N510" i="1"/>
  <c r="N507" i="1" s="1"/>
  <c r="K510" i="1"/>
  <c r="K507" i="1" s="1"/>
  <c r="I510" i="1"/>
  <c r="I507" i="1" s="1"/>
  <c r="G510" i="1"/>
  <c r="G507" i="1" s="1"/>
  <c r="I534" i="1" l="1"/>
  <c r="M126" i="1"/>
  <c r="N534" i="1"/>
  <c r="K534" i="1"/>
  <c r="Q534" i="1"/>
  <c r="O534" i="1"/>
  <c r="G534" i="1"/>
  <c r="M507" i="1"/>
  <c r="I121" i="1"/>
  <c r="I84" i="1"/>
  <c r="M534" i="1" l="1"/>
  <c r="Q256" i="1"/>
  <c r="O256" i="1"/>
  <c r="Q250" i="1"/>
  <c r="O250" i="1"/>
  <c r="Q554" i="1" l="1"/>
  <c r="O554" i="1"/>
  <c r="N261" i="1"/>
  <c r="N274" i="1"/>
  <c r="N250" i="1"/>
  <c r="N247" i="1"/>
  <c r="O247" i="1"/>
  <c r="N140" i="1" l="1"/>
  <c r="M482" i="1"/>
  <c r="M481" i="1"/>
  <c r="K274" i="1"/>
  <c r="Q261" i="1"/>
  <c r="O261" i="1"/>
  <c r="Q267" i="1"/>
  <c r="O267" i="1"/>
  <c r="N267" i="1"/>
  <c r="K267" i="1"/>
  <c r="K261" i="1"/>
  <c r="N256" i="1"/>
  <c r="K256" i="1"/>
  <c r="Q251" i="1"/>
  <c r="O251" i="1"/>
  <c r="K251" i="1"/>
  <c r="K250" i="1"/>
  <c r="Q249" i="1"/>
  <c r="O249" i="1"/>
  <c r="K249" i="1"/>
  <c r="Q143" i="1"/>
  <c r="O143" i="1"/>
  <c r="N143" i="1"/>
  <c r="K143" i="1"/>
  <c r="K564" i="1"/>
  <c r="Q562" i="1"/>
  <c r="O562" i="1"/>
  <c r="N562" i="1"/>
  <c r="K562" i="1"/>
  <c r="Q486" i="1"/>
  <c r="O486" i="1"/>
  <c r="N486" i="1"/>
  <c r="K486" i="1"/>
  <c r="Q155" i="1"/>
  <c r="O155" i="1"/>
  <c r="N155" i="1"/>
  <c r="K155" i="1"/>
  <c r="M143" i="1" l="1"/>
  <c r="K154" i="1"/>
  <c r="K559" i="1"/>
  <c r="I610" i="1" l="1"/>
  <c r="Q779" i="1"/>
  <c r="O779" i="1"/>
  <c r="N779" i="1"/>
  <c r="K779" i="1"/>
  <c r="I779" i="1"/>
  <c r="G779" i="1"/>
  <c r="Q644" i="1"/>
  <c r="O644" i="1"/>
  <c r="N644" i="1"/>
  <c r="K644" i="1"/>
  <c r="I644" i="1"/>
  <c r="G644" i="1"/>
  <c r="M458" i="1"/>
  <c r="M434" i="1"/>
  <c r="G363" i="1"/>
  <c r="N363" i="1" l="1"/>
  <c r="M296" i="1"/>
  <c r="N294" i="1"/>
  <c r="N36" i="1" s="1"/>
  <c r="M300" i="1"/>
  <c r="M299" i="1"/>
  <c r="N297" i="1"/>
  <c r="N37" i="1" s="1"/>
  <c r="M447" i="1"/>
  <c r="M153" i="1"/>
  <c r="M137" i="1"/>
  <c r="M124" i="1"/>
  <c r="M693" i="1" l="1"/>
  <c r="M794" i="1"/>
  <c r="M793" i="1"/>
  <c r="M785" i="1"/>
  <c r="M777" i="1"/>
  <c r="M776" i="1"/>
  <c r="M775" i="1"/>
  <c r="M771" i="1"/>
  <c r="M770" i="1"/>
  <c r="M765" i="1"/>
  <c r="M764" i="1"/>
  <c r="M759" i="1"/>
  <c r="M752" i="1"/>
  <c r="M746" i="1"/>
  <c r="M745" i="1"/>
  <c r="M744" i="1"/>
  <c r="M743" i="1"/>
  <c r="M738" i="1"/>
  <c r="M737" i="1"/>
  <c r="M732" i="1"/>
  <c r="M731" i="1"/>
  <c r="M727" i="1"/>
  <c r="M726" i="1"/>
  <c r="M720" i="1"/>
  <c r="M719" i="1"/>
  <c r="M714" i="1"/>
  <c r="M713" i="1"/>
  <c r="M705" i="1"/>
  <c r="M700" i="1"/>
  <c r="M699" i="1"/>
  <c r="M689" i="1"/>
  <c r="M683" i="1"/>
  <c r="M677" i="1"/>
  <c r="M676" i="1"/>
  <c r="M671" i="1"/>
  <c r="M666" i="1"/>
  <c r="M660" i="1"/>
  <c r="M659" i="1"/>
  <c r="M658" i="1"/>
  <c r="M652" i="1"/>
  <c r="M651" i="1"/>
  <c r="M642" i="1"/>
  <c r="M641" i="1"/>
  <c r="M636" i="1"/>
  <c r="M632" i="1"/>
  <c r="M628" i="1"/>
  <c r="M627" i="1"/>
  <c r="M622" i="1"/>
  <c r="M621" i="1"/>
  <c r="M620" i="1"/>
  <c r="M613" i="1"/>
  <c r="M609" i="1"/>
  <c r="M605" i="1"/>
  <c r="M604" i="1"/>
  <c r="M600" i="1"/>
  <c r="M592" i="1"/>
  <c r="M588" i="1"/>
  <c r="M583" i="1"/>
  <c r="M579" i="1"/>
  <c r="M575" i="1"/>
  <c r="M568" i="1"/>
  <c r="M561" i="1"/>
  <c r="M560" i="1"/>
  <c r="M553" i="1"/>
  <c r="M552" i="1"/>
  <c r="M551" i="1"/>
  <c r="M544" i="1"/>
  <c r="M543" i="1"/>
  <c r="M531" i="1"/>
  <c r="M527" i="1"/>
  <c r="M521" i="1"/>
  <c r="M520" i="1"/>
  <c r="M514" i="1"/>
  <c r="M503" i="1"/>
  <c r="M499" i="1"/>
  <c r="M498" i="1"/>
  <c r="M497" i="1"/>
  <c r="M491" i="1"/>
  <c r="M473" i="1"/>
  <c r="M472" i="1"/>
  <c r="M471" i="1"/>
  <c r="M467" i="1"/>
  <c r="M466" i="1"/>
  <c r="M449" i="1"/>
  <c r="M440" i="1"/>
  <c r="M433" i="1"/>
  <c r="M425" i="1"/>
  <c r="M424" i="1"/>
  <c r="M415" i="1"/>
  <c r="M413" i="1"/>
  <c r="M400" i="1"/>
  <c r="M399" i="1"/>
  <c r="M398" i="1"/>
  <c r="M397" i="1"/>
  <c r="M396" i="1"/>
  <c r="M392" i="1"/>
  <c r="M391" i="1"/>
  <c r="M390" i="1"/>
  <c r="M388" i="1"/>
  <c r="M381" i="1"/>
  <c r="M377" i="1"/>
  <c r="M371" i="1"/>
  <c r="M350" i="1"/>
  <c r="M346" i="1"/>
  <c r="M342" i="1"/>
  <c r="M338" i="1"/>
  <c r="M325" i="1"/>
  <c r="M321" i="1"/>
  <c r="M317" i="1"/>
  <c r="M175" i="1"/>
  <c r="M174" i="1"/>
  <c r="M173" i="1"/>
  <c r="M172" i="1"/>
  <c r="M171" i="1"/>
  <c r="M170" i="1"/>
  <c r="M168" i="1"/>
  <c r="M167" i="1"/>
  <c r="M166" i="1"/>
  <c r="M165" i="1"/>
  <c r="M162" i="1"/>
  <c r="M161" i="1"/>
  <c r="M159" i="1"/>
  <c r="M158" i="1"/>
  <c r="M157" i="1"/>
  <c r="M156" i="1"/>
  <c r="M152" i="1"/>
  <c r="M151" i="1"/>
  <c r="M150" i="1"/>
  <c r="M149" i="1"/>
  <c r="M146" i="1"/>
  <c r="M142" i="1"/>
  <c r="M141" i="1"/>
  <c r="M138" i="1"/>
  <c r="M136" i="1"/>
  <c r="M133" i="1"/>
  <c r="M132" i="1"/>
  <c r="M131" i="1"/>
  <c r="M130" i="1"/>
  <c r="M129" i="1"/>
  <c r="M128" i="1"/>
  <c r="M127" i="1"/>
  <c r="M123" i="1"/>
  <c r="N249" i="1"/>
  <c r="N245" i="1"/>
  <c r="N285" i="1"/>
  <c r="N284" i="1"/>
  <c r="N283" i="1"/>
  <c r="N282" i="1"/>
  <c r="N280" i="1"/>
  <c r="N276" i="1"/>
  <c r="N270" i="1"/>
  <c r="N268" i="1"/>
  <c r="N265" i="1" s="1"/>
  <c r="N263" i="1"/>
  <c r="N258" i="1"/>
  <c r="N255" i="1"/>
  <c r="N251" i="1"/>
  <c r="K246" i="1"/>
  <c r="O246" i="1"/>
  <c r="Q483" i="1"/>
  <c r="O483" i="1"/>
  <c r="K483" i="1"/>
  <c r="I483" i="1"/>
  <c r="G483" i="1"/>
  <c r="N483" i="1"/>
  <c r="M86" i="1"/>
  <c r="M85" i="1"/>
  <c r="M84" i="1" s="1"/>
  <c r="M83" i="1"/>
  <c r="M82" i="1"/>
  <c r="M81" i="1"/>
  <c r="M80" i="1"/>
  <c r="M79" i="1"/>
  <c r="M78" i="1"/>
  <c r="M76" i="1"/>
  <c r="M75" i="1"/>
  <c r="M74" i="1"/>
  <c r="M73" i="1"/>
  <c r="M72" i="1"/>
  <c r="M71" i="1"/>
  <c r="M70" i="1"/>
  <c r="M69" i="1"/>
  <c r="M68" i="1"/>
  <c r="Q140" i="1"/>
  <c r="O140" i="1"/>
  <c r="K140" i="1"/>
  <c r="N694" i="1"/>
  <c r="N692" i="1" s="1"/>
  <c r="Q694" i="1"/>
  <c r="Q692" i="1" s="1"/>
  <c r="O694" i="1"/>
  <c r="O692" i="1" s="1"/>
  <c r="K694" i="1"/>
  <c r="K692" i="1" s="1"/>
  <c r="I694" i="1"/>
  <c r="I692" i="1" s="1"/>
  <c r="G694" i="1"/>
  <c r="G692" i="1" s="1"/>
  <c r="Q593" i="1"/>
  <c r="Q591" i="1" s="1"/>
  <c r="O593" i="1"/>
  <c r="O591" i="1" s="1"/>
  <c r="N593" i="1"/>
  <c r="N591" i="1" s="1"/>
  <c r="K593" i="1"/>
  <c r="K591" i="1" s="1"/>
  <c r="I593" i="1"/>
  <c r="I591" i="1" s="1"/>
  <c r="G593" i="1"/>
  <c r="G591" i="1" s="1"/>
  <c r="N554" i="1"/>
  <c r="K554" i="1"/>
  <c r="I554" i="1"/>
  <c r="G554" i="1"/>
  <c r="N795" i="1"/>
  <c r="N791" i="1" s="1"/>
  <c r="N786" i="1"/>
  <c r="N784" i="1" s="1"/>
  <c r="N783" i="1" s="1"/>
  <c r="N782" i="1" s="1"/>
  <c r="N774" i="1"/>
  <c r="N772" i="1"/>
  <c r="N769" i="1" s="1"/>
  <c r="N766" i="1"/>
  <c r="N763" i="1" s="1"/>
  <c r="N760" i="1"/>
  <c r="N758" i="1" s="1"/>
  <c r="N753" i="1"/>
  <c r="N751" i="1" s="1"/>
  <c r="N750" i="1" s="1"/>
  <c r="N749" i="1" s="1"/>
  <c r="N747" i="1"/>
  <c r="N742" i="1" s="1"/>
  <c r="N741" i="1" s="1"/>
  <c r="N739" i="1"/>
  <c r="N736" i="1" s="1"/>
  <c r="N735" i="1" s="1"/>
  <c r="N733" i="1"/>
  <c r="N730" i="1" s="1"/>
  <c r="N728" i="1"/>
  <c r="N725" i="1" s="1"/>
  <c r="N722" i="1"/>
  <c r="N718" i="1" s="1"/>
  <c r="N715" i="1"/>
  <c r="N711" i="1" s="1"/>
  <c r="N712" i="1" s="1"/>
  <c r="M712" i="1" s="1"/>
  <c r="N706" i="1"/>
  <c r="N704" i="1" s="1"/>
  <c r="N703" i="1" s="1"/>
  <c r="N701" i="1"/>
  <c r="N698" i="1" s="1"/>
  <c r="N697" i="1" s="1"/>
  <c r="N690" i="1"/>
  <c r="N688" i="1" s="1"/>
  <c r="N684" i="1"/>
  <c r="N682" i="1" s="1"/>
  <c r="N680" i="1"/>
  <c r="N675" i="1" s="1"/>
  <c r="N672" i="1"/>
  <c r="N670" i="1" s="1"/>
  <c r="N669" i="1" s="1"/>
  <c r="N667" i="1"/>
  <c r="N665" i="1" s="1"/>
  <c r="N664" i="1" s="1"/>
  <c r="N661" i="1"/>
  <c r="N657" i="1" s="1"/>
  <c r="N656" i="1" s="1"/>
  <c r="N654" i="1"/>
  <c r="N650" i="1" s="1"/>
  <c r="N637" i="1"/>
  <c r="N635" i="1" s="1"/>
  <c r="N633" i="1"/>
  <c r="N631" i="1" s="1"/>
  <c r="N629" i="1"/>
  <c r="N626" i="1" s="1"/>
  <c r="N623" i="1"/>
  <c r="N619" i="1" s="1"/>
  <c r="N614" i="1"/>
  <c r="N612" i="1" s="1"/>
  <c r="N610" i="1"/>
  <c r="N608" i="1" s="1"/>
  <c r="N606" i="1"/>
  <c r="N603" i="1" s="1"/>
  <c r="N601" i="1"/>
  <c r="N599" i="1" s="1"/>
  <c r="N589" i="1"/>
  <c r="N587" i="1" s="1"/>
  <c r="N584" i="1"/>
  <c r="N582" i="1" s="1"/>
  <c r="N580" i="1"/>
  <c r="N578" i="1" s="1"/>
  <c r="N576" i="1"/>
  <c r="N574" i="1" s="1"/>
  <c r="N569" i="1"/>
  <c r="N567" i="1" s="1"/>
  <c r="N566" i="1" s="1"/>
  <c r="N564" i="1"/>
  <c r="N559" i="1" s="1"/>
  <c r="N557" i="1"/>
  <c r="N545" i="1"/>
  <c r="N542" i="1" s="1"/>
  <c r="N541" i="1" s="1"/>
  <c r="N532" i="1"/>
  <c r="N530" i="1" s="1"/>
  <c r="N528" i="1"/>
  <c r="N526" i="1" s="1"/>
  <c r="N524" i="1"/>
  <c r="N522" i="1"/>
  <c r="N515" i="1"/>
  <c r="N513" i="1" s="1"/>
  <c r="N512" i="1" s="1"/>
  <c r="N505" i="1"/>
  <c r="N502" i="1" s="1"/>
  <c r="N500" i="1"/>
  <c r="N496" i="1" s="1"/>
  <c r="N492" i="1"/>
  <c r="N490" i="1" s="1"/>
  <c r="N489" i="1" s="1"/>
  <c r="N476" i="1"/>
  <c r="N474" i="1"/>
  <c r="N468" i="1"/>
  <c r="N465" i="1" s="1"/>
  <c r="N463" i="1"/>
  <c r="N461" i="1"/>
  <c r="N454" i="1"/>
  <c r="N450" i="1"/>
  <c r="N443" i="1"/>
  <c r="N441" i="1"/>
  <c r="N437" i="1"/>
  <c r="N435" i="1"/>
  <c r="N428" i="1"/>
  <c r="N426" i="1"/>
  <c r="N418" i="1"/>
  <c r="N416" i="1"/>
  <c r="N410" i="1"/>
  <c r="N407" i="1" s="1"/>
  <c r="N408" i="1" s="1"/>
  <c r="M408" i="1" s="1"/>
  <c r="N403" i="1"/>
  <c r="N401" i="1"/>
  <c r="N393" i="1"/>
  <c r="N387" i="1" s="1"/>
  <c r="N389" i="1" s="1"/>
  <c r="M389" i="1" s="1"/>
  <c r="N384" i="1"/>
  <c r="N382" i="1"/>
  <c r="N378" i="1"/>
  <c r="N376" i="1" s="1"/>
  <c r="N372" i="1"/>
  <c r="N370" i="1" s="1"/>
  <c r="N369" i="1" s="1"/>
  <c r="N366" i="1"/>
  <c r="N355" i="1"/>
  <c r="N353" i="1" s="1"/>
  <c r="M354" i="1" s="1"/>
  <c r="N351" i="1"/>
  <c r="N349" i="1" s="1"/>
  <c r="N347" i="1"/>
  <c r="N345" i="1" s="1"/>
  <c r="N343" i="1"/>
  <c r="N341" i="1" s="1"/>
  <c r="N339" i="1"/>
  <c r="N337" i="1" s="1"/>
  <c r="N334" i="1"/>
  <c r="N331" i="1" s="1"/>
  <c r="N332" i="1" s="1"/>
  <c r="M332" i="1" s="1"/>
  <c r="N326" i="1"/>
  <c r="N324" i="1" s="1"/>
  <c r="N322" i="1"/>
  <c r="N320" i="1" s="1"/>
  <c r="N318" i="1"/>
  <c r="N315" i="1" s="1"/>
  <c r="N316" i="1" s="1"/>
  <c r="M316" i="1" s="1"/>
  <c r="N135" i="1"/>
  <c r="N122" i="1"/>
  <c r="N84" i="1"/>
  <c r="N67" i="1"/>
  <c r="N20" i="1" s="1"/>
  <c r="N38" i="1"/>
  <c r="N121" i="1" l="1"/>
  <c r="N23" i="1" s="1"/>
  <c r="N495" i="1"/>
  <c r="N790" i="1"/>
  <c r="N789" i="1" s="1"/>
  <c r="N788" i="1" s="1"/>
  <c r="N792" i="1"/>
  <c r="M792" i="1" s="1"/>
  <c r="N252" i="1"/>
  <c r="N272" i="1"/>
  <c r="N278" i="1"/>
  <c r="N281" i="1"/>
  <c r="N259" i="1"/>
  <c r="N248" i="1"/>
  <c r="M148" i="1"/>
  <c r="M77" i="1"/>
  <c r="N687" i="1"/>
  <c r="N686" i="1" s="1"/>
  <c r="M140" i="1"/>
  <c r="M67" i="1"/>
  <c r="M20" i="1" s="1"/>
  <c r="M692" i="1"/>
  <c r="M21" i="1"/>
  <c r="N586" i="1"/>
  <c r="M591" i="1"/>
  <c r="N470" i="1"/>
  <c r="N479" i="1"/>
  <c r="N357" i="1"/>
  <c r="N674" i="1"/>
  <c r="N432" i="1"/>
  <c r="N154" i="1"/>
  <c r="N24" i="1" s="1"/>
  <c r="N757" i="1"/>
  <c r="N756" i="1" s="1"/>
  <c r="N755" i="1" s="1"/>
  <c r="N710" i="1"/>
  <c r="N640" i="1"/>
  <c r="N618" i="1"/>
  <c r="N598" i="1"/>
  <c r="N573" i="1"/>
  <c r="N549" i="1"/>
  <c r="N550" i="1" s="1"/>
  <c r="M550" i="1" s="1"/>
  <c r="N518" i="1"/>
  <c r="N517" i="1" s="1"/>
  <c r="N457" i="1"/>
  <c r="N446" i="1"/>
  <c r="N448" i="1" s="1"/>
  <c r="N439" i="1"/>
  <c r="N421" i="1"/>
  <c r="M422" i="1" s="1"/>
  <c r="N412" i="1"/>
  <c r="N395" i="1"/>
  <c r="N386" i="1" s="1"/>
  <c r="N380" i="1"/>
  <c r="N314" i="1"/>
  <c r="N313" i="1" s="1"/>
  <c r="N312" i="1" s="1"/>
  <c r="N87" i="1"/>
  <c r="N21" i="1"/>
  <c r="N19" i="1" s="1"/>
  <c r="N478" i="1" l="1"/>
  <c r="N480" i="1"/>
  <c r="M480" i="1" s="1"/>
  <c r="N330" i="1"/>
  <c r="N329" i="1" s="1"/>
  <c r="N445" i="1"/>
  <c r="M448" i="1"/>
  <c r="N244" i="1"/>
  <c r="N709" i="1"/>
  <c r="N708" i="1" s="1"/>
  <c r="M19" i="1"/>
  <c r="M87" i="1"/>
  <c r="N639" i="1"/>
  <c r="N617" i="1" s="1"/>
  <c r="N548" i="1"/>
  <c r="N547" i="1" s="1"/>
  <c r="N663" i="1"/>
  <c r="N431" i="1"/>
  <c r="N494" i="1"/>
  <c r="N375" i="1"/>
  <c r="N456" i="1"/>
  <c r="N406" i="1"/>
  <c r="N22" i="1"/>
  <c r="N25" i="1" s="1"/>
  <c r="N52" i="1" s="1"/>
  <c r="N177" i="1"/>
  <c r="N572" i="1"/>
  <c r="Q169" i="1"/>
  <c r="O169" i="1"/>
  <c r="N374" i="1" l="1"/>
  <c r="N328" i="1" s="1"/>
  <c r="N798" i="1" s="1"/>
  <c r="Q285" i="1"/>
  <c r="O285" i="1"/>
  <c r="Q284" i="1"/>
  <c r="O284" i="1"/>
  <c r="Q283" i="1"/>
  <c r="O283" i="1"/>
  <c r="Q282" i="1"/>
  <c r="O282" i="1"/>
  <c r="Q280" i="1"/>
  <c r="O280" i="1"/>
  <c r="Q276" i="1"/>
  <c r="O276" i="1"/>
  <c r="Q274" i="1"/>
  <c r="O274" i="1"/>
  <c r="Q268" i="1"/>
  <c r="O268" i="1"/>
  <c r="Q263" i="1"/>
  <c r="O263" i="1"/>
  <c r="Q258" i="1"/>
  <c r="O258" i="1"/>
  <c r="Q255" i="1"/>
  <c r="O255" i="1"/>
  <c r="Q247" i="1"/>
  <c r="Q246" i="1"/>
  <c r="Q135" i="1"/>
  <c r="O135" i="1"/>
  <c r="Q122" i="1"/>
  <c r="K285" i="1"/>
  <c r="K284" i="1"/>
  <c r="K283" i="1"/>
  <c r="K282" i="1"/>
  <c r="K280" i="1"/>
  <c r="K276" i="1"/>
  <c r="K268" i="1"/>
  <c r="K263" i="1"/>
  <c r="K258" i="1"/>
  <c r="K255" i="1"/>
  <c r="K247" i="1"/>
  <c r="M163" i="1"/>
  <c r="M164" i="1"/>
  <c r="M145" i="1"/>
  <c r="K715" i="1"/>
  <c r="K623" i="1"/>
  <c r="K614" i="1"/>
  <c r="K569" i="1"/>
  <c r="M169" i="1"/>
  <c r="M160" i="1"/>
  <c r="M155" i="1"/>
  <c r="K135" i="1"/>
  <c r="M135" i="1" s="1"/>
  <c r="K122" i="1"/>
  <c r="K37" i="1"/>
  <c r="M37" i="1" s="1"/>
  <c r="Q524" i="1"/>
  <c r="O524" i="1"/>
  <c r="K524" i="1"/>
  <c r="I524" i="1"/>
  <c r="G524" i="1"/>
  <c r="K450" i="1"/>
  <c r="Q450" i="1"/>
  <c r="O450" i="1"/>
  <c r="I450" i="1"/>
  <c r="G450" i="1"/>
  <c r="M154" i="1" l="1"/>
  <c r="M24" i="1" s="1"/>
  <c r="K121" i="1"/>
  <c r="O121" i="1"/>
  <c r="Q121" i="1"/>
  <c r="M122" i="1"/>
  <c r="M121" i="1" s="1"/>
  <c r="G366" i="1"/>
  <c r="G318" i="1"/>
  <c r="M177" i="1" l="1"/>
  <c r="M23" i="1"/>
  <c r="M22" i="1" s="1"/>
  <c r="M25" i="1" s="1"/>
  <c r="K177" i="1"/>
  <c r="Q366" i="1"/>
  <c r="O366" i="1"/>
  <c r="K366" i="1"/>
  <c r="I366" i="1"/>
  <c r="G715" i="1"/>
  <c r="I715" i="1"/>
  <c r="O715" i="1"/>
  <c r="Q715" i="1"/>
  <c r="Q706" i="1"/>
  <c r="Q704" i="1" s="1"/>
  <c r="Q703" i="1" s="1"/>
  <c r="O706" i="1"/>
  <c r="O704" i="1" s="1"/>
  <c r="O703" i="1" s="1"/>
  <c r="K706" i="1"/>
  <c r="K704" i="1" s="1"/>
  <c r="I706" i="1"/>
  <c r="I704" i="1" s="1"/>
  <c r="I703" i="1" s="1"/>
  <c r="G706" i="1"/>
  <c r="G704" i="1" s="1"/>
  <c r="G703" i="1" s="1"/>
  <c r="G637" i="1"/>
  <c r="Q623" i="1"/>
  <c r="O623" i="1"/>
  <c r="I623" i="1"/>
  <c r="G623" i="1"/>
  <c r="Q614" i="1"/>
  <c r="O614" i="1"/>
  <c r="I614" i="1"/>
  <c r="G614" i="1"/>
  <c r="Q557" i="1"/>
  <c r="O557" i="1"/>
  <c r="K557" i="1"/>
  <c r="I557" i="1"/>
  <c r="G557" i="1"/>
  <c r="I486" i="1"/>
  <c r="G486" i="1"/>
  <c r="Q351" i="1"/>
  <c r="Q349" i="1" s="1"/>
  <c r="O351" i="1"/>
  <c r="O349" i="1" s="1"/>
  <c r="K351" i="1"/>
  <c r="K349" i="1" s="1"/>
  <c r="M349" i="1" s="1"/>
  <c r="I351" i="1"/>
  <c r="I349" i="1" s="1"/>
  <c r="G351" i="1"/>
  <c r="G349" i="1" s="1"/>
  <c r="Q334" i="1"/>
  <c r="O334" i="1"/>
  <c r="K334" i="1"/>
  <c r="I334" i="1"/>
  <c r="G334" i="1"/>
  <c r="Q297" i="1"/>
  <c r="Q37" i="1" s="1"/>
  <c r="O297" i="1"/>
  <c r="O37" i="1" s="1"/>
  <c r="K297" i="1"/>
  <c r="M297" i="1" s="1"/>
  <c r="I297" i="1"/>
  <c r="Q294" i="1"/>
  <c r="Q36" i="1" s="1"/>
  <c r="O294" i="1"/>
  <c r="O36" i="1" s="1"/>
  <c r="K294" i="1"/>
  <c r="I294" i="1"/>
  <c r="G297" i="1"/>
  <c r="G294" i="1"/>
  <c r="Q248" i="1"/>
  <c r="O248" i="1"/>
  <c r="K248" i="1"/>
  <c r="M248" i="1" s="1"/>
  <c r="I248" i="1"/>
  <c r="G248" i="1"/>
  <c r="Q281" i="1"/>
  <c r="O281" i="1"/>
  <c r="K281" i="1"/>
  <c r="M281" i="1" s="1"/>
  <c r="I281" i="1"/>
  <c r="G281" i="1"/>
  <c r="Q265" i="1"/>
  <c r="O265" i="1"/>
  <c r="K265" i="1"/>
  <c r="M265" i="1" s="1"/>
  <c r="I265" i="1"/>
  <c r="G265" i="1"/>
  <c r="Q259" i="1"/>
  <c r="O259" i="1"/>
  <c r="K259" i="1"/>
  <c r="M259" i="1" s="1"/>
  <c r="I259" i="1"/>
  <c r="Q252" i="1"/>
  <c r="O252" i="1"/>
  <c r="K252" i="1"/>
  <c r="M252" i="1" s="1"/>
  <c r="I252" i="1"/>
  <c r="G252" i="1"/>
  <c r="G259" i="1"/>
  <c r="Q245" i="1"/>
  <c r="O245" i="1"/>
  <c r="K245" i="1"/>
  <c r="M245" i="1" s="1"/>
  <c r="I245" i="1"/>
  <c r="G245" i="1"/>
  <c r="M294" i="1" l="1"/>
  <c r="K36" i="1"/>
  <c r="M36" i="1" s="1"/>
  <c r="M38" i="1" s="1"/>
  <c r="K703" i="1"/>
  <c r="M704" i="1"/>
  <c r="M703" i="1" s="1"/>
  <c r="Q795" i="1"/>
  <c r="Q791" i="1" s="1"/>
  <c r="Q790" i="1" s="1"/>
  <c r="Q789" i="1" s="1"/>
  <c r="Q788" i="1" s="1"/>
  <c r="O795" i="1"/>
  <c r="O791" i="1" s="1"/>
  <c r="O790" i="1" s="1"/>
  <c r="O789" i="1" s="1"/>
  <c r="O788" i="1" s="1"/>
  <c r="K795" i="1"/>
  <c r="K791" i="1" s="1"/>
  <c r="I795" i="1"/>
  <c r="I791" i="1" s="1"/>
  <c r="I790" i="1" s="1"/>
  <c r="I789" i="1" s="1"/>
  <c r="I788" i="1" s="1"/>
  <c r="G795" i="1"/>
  <c r="G791" i="1" s="1"/>
  <c r="G790" i="1" s="1"/>
  <c r="G789" i="1" s="1"/>
  <c r="G788" i="1" s="1"/>
  <c r="Q786" i="1"/>
  <c r="Q784" i="1" s="1"/>
  <c r="Q783" i="1" s="1"/>
  <c r="Q782" i="1" s="1"/>
  <c r="O786" i="1"/>
  <c r="O784" i="1" s="1"/>
  <c r="O783" i="1" s="1"/>
  <c r="O782" i="1" s="1"/>
  <c r="K786" i="1"/>
  <c r="K784" i="1" s="1"/>
  <c r="I786" i="1"/>
  <c r="I784" i="1" s="1"/>
  <c r="I783" i="1" s="1"/>
  <c r="I782" i="1" s="1"/>
  <c r="G786" i="1"/>
  <c r="G784" i="1" s="1"/>
  <c r="G783" i="1" s="1"/>
  <c r="G782" i="1" s="1"/>
  <c r="Q774" i="1"/>
  <c r="O774" i="1"/>
  <c r="K774" i="1"/>
  <c r="M774" i="1" s="1"/>
  <c r="I774" i="1"/>
  <c r="G774" i="1"/>
  <c r="Q772" i="1"/>
  <c r="Q769" i="1" s="1"/>
  <c r="O772" i="1"/>
  <c r="O769" i="1" s="1"/>
  <c r="K772" i="1"/>
  <c r="K769" i="1" s="1"/>
  <c r="M769" i="1" s="1"/>
  <c r="I772" i="1"/>
  <c r="I769" i="1" s="1"/>
  <c r="G772" i="1"/>
  <c r="G769" i="1" s="1"/>
  <c r="Q766" i="1"/>
  <c r="Q763" i="1" s="1"/>
  <c r="O766" i="1"/>
  <c r="O763" i="1" s="1"/>
  <c r="K766" i="1"/>
  <c r="K763" i="1" s="1"/>
  <c r="M763" i="1" s="1"/>
  <c r="I766" i="1"/>
  <c r="I763" i="1" s="1"/>
  <c r="G766" i="1"/>
  <c r="G763" i="1" s="1"/>
  <c r="Q760" i="1"/>
  <c r="Q758" i="1" s="1"/>
  <c r="O760" i="1"/>
  <c r="O758" i="1" s="1"/>
  <c r="K760" i="1"/>
  <c r="K758" i="1" s="1"/>
  <c r="M758" i="1" s="1"/>
  <c r="I760" i="1"/>
  <c r="I758" i="1" s="1"/>
  <c r="G760" i="1"/>
  <c r="G758" i="1" s="1"/>
  <c r="Q753" i="1"/>
  <c r="Q751" i="1" s="1"/>
  <c r="Q750" i="1" s="1"/>
  <c r="Q749" i="1" s="1"/>
  <c r="O753" i="1"/>
  <c r="O751" i="1" s="1"/>
  <c r="O750" i="1" s="1"/>
  <c r="O749" i="1" s="1"/>
  <c r="K753" i="1"/>
  <c r="K751" i="1" s="1"/>
  <c r="I753" i="1"/>
  <c r="I751" i="1" s="1"/>
  <c r="I750" i="1" s="1"/>
  <c r="I749" i="1" s="1"/>
  <c r="G753" i="1"/>
  <c r="G751" i="1" s="1"/>
  <c r="G750" i="1" s="1"/>
  <c r="G749" i="1" s="1"/>
  <c r="Q747" i="1"/>
  <c r="Q742" i="1" s="1"/>
  <c r="Q741" i="1" s="1"/>
  <c r="O747" i="1"/>
  <c r="O742" i="1" s="1"/>
  <c r="O741" i="1" s="1"/>
  <c r="K747" i="1"/>
  <c r="K742" i="1" s="1"/>
  <c r="I747" i="1"/>
  <c r="I742" i="1" s="1"/>
  <c r="I741" i="1" s="1"/>
  <c r="G747" i="1"/>
  <c r="G742" i="1" s="1"/>
  <c r="G741" i="1" s="1"/>
  <c r="Q739" i="1"/>
  <c r="Q736" i="1" s="1"/>
  <c r="Q735" i="1" s="1"/>
  <c r="O739" i="1"/>
  <c r="O736" i="1" s="1"/>
  <c r="O735" i="1" s="1"/>
  <c r="K739" i="1"/>
  <c r="K736" i="1" s="1"/>
  <c r="I739" i="1"/>
  <c r="I736" i="1" s="1"/>
  <c r="I735" i="1" s="1"/>
  <c r="G739" i="1"/>
  <c r="G736" i="1" s="1"/>
  <c r="G735" i="1" s="1"/>
  <c r="Q733" i="1"/>
  <c r="Q730" i="1" s="1"/>
  <c r="O733" i="1"/>
  <c r="O730" i="1" s="1"/>
  <c r="K733" i="1"/>
  <c r="K730" i="1" s="1"/>
  <c r="M730" i="1" s="1"/>
  <c r="I733" i="1"/>
  <c r="I730" i="1" s="1"/>
  <c r="G733" i="1"/>
  <c r="G730" i="1" s="1"/>
  <c r="Q728" i="1"/>
  <c r="Q725" i="1" s="1"/>
  <c r="O728" i="1"/>
  <c r="O725" i="1" s="1"/>
  <c r="K728" i="1"/>
  <c r="K725" i="1" s="1"/>
  <c r="M725" i="1" s="1"/>
  <c r="I728" i="1"/>
  <c r="I725" i="1" s="1"/>
  <c r="G728" i="1"/>
  <c r="G725" i="1" s="1"/>
  <c r="Q722" i="1"/>
  <c r="Q718" i="1" s="1"/>
  <c r="O722" i="1"/>
  <c r="O718" i="1" s="1"/>
  <c r="K722" i="1"/>
  <c r="K718" i="1" s="1"/>
  <c r="M718" i="1" s="1"/>
  <c r="I722" i="1"/>
  <c r="I718" i="1" s="1"/>
  <c r="G722" i="1"/>
  <c r="G718" i="1" s="1"/>
  <c r="Q711" i="1"/>
  <c r="O711" i="1"/>
  <c r="K711" i="1"/>
  <c r="M711" i="1" s="1"/>
  <c r="I711" i="1"/>
  <c r="G711" i="1"/>
  <c r="Q701" i="1"/>
  <c r="Q698" i="1" s="1"/>
  <c r="Q697" i="1" s="1"/>
  <c r="O701" i="1"/>
  <c r="O698" i="1" s="1"/>
  <c r="O697" i="1" s="1"/>
  <c r="K701" i="1"/>
  <c r="K698" i="1" s="1"/>
  <c r="I701" i="1"/>
  <c r="I698" i="1" s="1"/>
  <c r="I697" i="1" s="1"/>
  <c r="G701" i="1"/>
  <c r="G698" i="1" s="1"/>
  <c r="G697" i="1" s="1"/>
  <c r="Q690" i="1"/>
  <c r="Q688" i="1" s="1"/>
  <c r="Q687" i="1" s="1"/>
  <c r="O690" i="1"/>
  <c r="O688" i="1" s="1"/>
  <c r="O687" i="1" s="1"/>
  <c r="K690" i="1"/>
  <c r="K688" i="1" s="1"/>
  <c r="I690" i="1"/>
  <c r="I688" i="1" s="1"/>
  <c r="I687" i="1" s="1"/>
  <c r="G690" i="1"/>
  <c r="G688" i="1" s="1"/>
  <c r="G687" i="1" s="1"/>
  <c r="Q684" i="1"/>
  <c r="Q682" i="1" s="1"/>
  <c r="O684" i="1"/>
  <c r="O682" i="1" s="1"/>
  <c r="K684" i="1"/>
  <c r="K682" i="1" s="1"/>
  <c r="M682" i="1" s="1"/>
  <c r="I684" i="1"/>
  <c r="I682" i="1" s="1"/>
  <c r="G684" i="1"/>
  <c r="G682" i="1" s="1"/>
  <c r="Q680" i="1"/>
  <c r="Q675" i="1" s="1"/>
  <c r="O680" i="1"/>
  <c r="O675" i="1" s="1"/>
  <c r="K680" i="1"/>
  <c r="I680" i="1"/>
  <c r="I675" i="1" s="1"/>
  <c r="G680" i="1"/>
  <c r="G675" i="1" s="1"/>
  <c r="Q672" i="1"/>
  <c r="Q670" i="1" s="1"/>
  <c r="Q669" i="1" s="1"/>
  <c r="O672" i="1"/>
  <c r="O670" i="1" s="1"/>
  <c r="O669" i="1" s="1"/>
  <c r="K672" i="1"/>
  <c r="K670" i="1" s="1"/>
  <c r="K669" i="1" s="1"/>
  <c r="I672" i="1"/>
  <c r="I670" i="1" s="1"/>
  <c r="I669" i="1" s="1"/>
  <c r="G672" i="1"/>
  <c r="G670" i="1" s="1"/>
  <c r="G669" i="1" s="1"/>
  <c r="Q667" i="1"/>
  <c r="Q665" i="1" s="1"/>
  <c r="Q664" i="1" s="1"/>
  <c r="O667" i="1"/>
  <c r="O665" i="1" s="1"/>
  <c r="O664" i="1" s="1"/>
  <c r="K667" i="1"/>
  <c r="K665" i="1" s="1"/>
  <c r="I667" i="1"/>
  <c r="I665" i="1" s="1"/>
  <c r="I664" i="1" s="1"/>
  <c r="G667" i="1"/>
  <c r="G665" i="1" s="1"/>
  <c r="G664" i="1" s="1"/>
  <c r="Q661" i="1"/>
  <c r="Q657" i="1" s="1"/>
  <c r="Q656" i="1" s="1"/>
  <c r="O661" i="1"/>
  <c r="O657" i="1" s="1"/>
  <c r="O656" i="1" s="1"/>
  <c r="K661" i="1"/>
  <c r="K657" i="1" s="1"/>
  <c r="I661" i="1"/>
  <c r="I657" i="1" s="1"/>
  <c r="I656" i="1" s="1"/>
  <c r="G661" i="1"/>
  <c r="G657" i="1" s="1"/>
  <c r="G656" i="1" s="1"/>
  <c r="Q654" i="1"/>
  <c r="Q650" i="1" s="1"/>
  <c r="O654" i="1"/>
  <c r="O650" i="1" s="1"/>
  <c r="K654" i="1"/>
  <c r="K650" i="1" s="1"/>
  <c r="M650" i="1" s="1"/>
  <c r="I654" i="1"/>
  <c r="I650" i="1" s="1"/>
  <c r="G654" i="1"/>
  <c r="G650" i="1" s="1"/>
  <c r="Q637" i="1"/>
  <c r="Q635" i="1" s="1"/>
  <c r="O637" i="1"/>
  <c r="O635" i="1" s="1"/>
  <c r="K637" i="1"/>
  <c r="K635" i="1" s="1"/>
  <c r="M635" i="1" s="1"/>
  <c r="I637" i="1"/>
  <c r="I635" i="1" s="1"/>
  <c r="G635" i="1"/>
  <c r="Q633" i="1"/>
  <c r="Q631" i="1" s="1"/>
  <c r="O633" i="1"/>
  <c r="O631" i="1" s="1"/>
  <c r="K633" i="1"/>
  <c r="K631" i="1" s="1"/>
  <c r="M631" i="1" s="1"/>
  <c r="I633" i="1"/>
  <c r="I631" i="1" s="1"/>
  <c r="G633" i="1"/>
  <c r="G631" i="1" s="1"/>
  <c r="Q629" i="1"/>
  <c r="Q626" i="1" s="1"/>
  <c r="O629" i="1"/>
  <c r="O626" i="1" s="1"/>
  <c r="K629" i="1"/>
  <c r="K626" i="1" s="1"/>
  <c r="M626" i="1" s="1"/>
  <c r="I629" i="1"/>
  <c r="I626" i="1" s="1"/>
  <c r="G629" i="1"/>
  <c r="G626" i="1" s="1"/>
  <c r="Q619" i="1"/>
  <c r="O619" i="1"/>
  <c r="K619" i="1"/>
  <c r="M619" i="1" s="1"/>
  <c r="I619" i="1"/>
  <c r="G619" i="1"/>
  <c r="Q612" i="1"/>
  <c r="O612" i="1"/>
  <c r="K612" i="1"/>
  <c r="M612" i="1" s="1"/>
  <c r="I612" i="1"/>
  <c r="G612" i="1"/>
  <c r="Q610" i="1"/>
  <c r="Q608" i="1" s="1"/>
  <c r="O610" i="1"/>
  <c r="O608" i="1" s="1"/>
  <c r="K610" i="1"/>
  <c r="K608" i="1" s="1"/>
  <c r="M608" i="1" s="1"/>
  <c r="I608" i="1"/>
  <c r="G610" i="1"/>
  <c r="G608" i="1" s="1"/>
  <c r="Q606" i="1"/>
  <c r="Q603" i="1" s="1"/>
  <c r="O606" i="1"/>
  <c r="O603" i="1" s="1"/>
  <c r="K606" i="1"/>
  <c r="K603" i="1" s="1"/>
  <c r="M603" i="1" s="1"/>
  <c r="I606" i="1"/>
  <c r="I603" i="1" s="1"/>
  <c r="G606" i="1"/>
  <c r="G603" i="1" s="1"/>
  <c r="Q601" i="1"/>
  <c r="Q599" i="1" s="1"/>
  <c r="O601" i="1"/>
  <c r="O599" i="1" s="1"/>
  <c r="K601" i="1"/>
  <c r="K599" i="1" s="1"/>
  <c r="M599" i="1" s="1"/>
  <c r="I601" i="1"/>
  <c r="I599" i="1" s="1"/>
  <c r="G601" i="1"/>
  <c r="G599" i="1" s="1"/>
  <c r="Q589" i="1"/>
  <c r="Q587" i="1" s="1"/>
  <c r="Q586" i="1" s="1"/>
  <c r="O589" i="1"/>
  <c r="O587" i="1" s="1"/>
  <c r="O586" i="1" s="1"/>
  <c r="K589" i="1"/>
  <c r="K587" i="1" s="1"/>
  <c r="I589" i="1"/>
  <c r="I587" i="1" s="1"/>
  <c r="I586" i="1" s="1"/>
  <c r="G589" i="1"/>
  <c r="G587" i="1" s="1"/>
  <c r="G586" i="1" s="1"/>
  <c r="Q584" i="1"/>
  <c r="Q582" i="1" s="1"/>
  <c r="O584" i="1"/>
  <c r="O582" i="1" s="1"/>
  <c r="K584" i="1"/>
  <c r="K582" i="1" s="1"/>
  <c r="M582" i="1" s="1"/>
  <c r="I584" i="1"/>
  <c r="I582" i="1" s="1"/>
  <c r="G584" i="1"/>
  <c r="G582" i="1" s="1"/>
  <c r="Q580" i="1"/>
  <c r="Q578" i="1" s="1"/>
  <c r="O580" i="1"/>
  <c r="O578" i="1" s="1"/>
  <c r="K580" i="1"/>
  <c r="K578" i="1" s="1"/>
  <c r="M578" i="1" s="1"/>
  <c r="I580" i="1"/>
  <c r="I578" i="1" s="1"/>
  <c r="G580" i="1"/>
  <c r="G578" i="1" s="1"/>
  <c r="Q576" i="1"/>
  <c r="Q574" i="1" s="1"/>
  <c r="O576" i="1"/>
  <c r="O574" i="1" s="1"/>
  <c r="K576" i="1"/>
  <c r="K574" i="1" s="1"/>
  <c r="M574" i="1" s="1"/>
  <c r="I576" i="1"/>
  <c r="I574" i="1" s="1"/>
  <c r="G576" i="1"/>
  <c r="G574" i="1" s="1"/>
  <c r="Q569" i="1"/>
  <c r="Q567" i="1" s="1"/>
  <c r="Q566" i="1" s="1"/>
  <c r="O569" i="1"/>
  <c r="O567" i="1" s="1"/>
  <c r="O566" i="1" s="1"/>
  <c r="K567" i="1"/>
  <c r="I569" i="1"/>
  <c r="I567" i="1" s="1"/>
  <c r="I566" i="1" s="1"/>
  <c r="G569" i="1"/>
  <c r="G567" i="1" s="1"/>
  <c r="G566" i="1" s="1"/>
  <c r="Q564" i="1"/>
  <c r="Q559" i="1" s="1"/>
  <c r="O564" i="1"/>
  <c r="O559" i="1" s="1"/>
  <c r="I564" i="1"/>
  <c r="G564" i="1"/>
  <c r="Q549" i="1"/>
  <c r="O549" i="1"/>
  <c r="K549" i="1"/>
  <c r="M549" i="1" s="1"/>
  <c r="I549" i="1"/>
  <c r="G549" i="1"/>
  <c r="Q545" i="1"/>
  <c r="Q542" i="1" s="1"/>
  <c r="Q541" i="1" s="1"/>
  <c r="O545" i="1"/>
  <c r="O542" i="1" s="1"/>
  <c r="O541" i="1" s="1"/>
  <c r="K545" i="1"/>
  <c r="K542" i="1" s="1"/>
  <c r="I545" i="1"/>
  <c r="I542" i="1" s="1"/>
  <c r="I541" i="1" s="1"/>
  <c r="G545" i="1"/>
  <c r="G542" i="1" s="1"/>
  <c r="G541" i="1" s="1"/>
  <c r="Q532" i="1"/>
  <c r="Q530" i="1" s="1"/>
  <c r="O532" i="1"/>
  <c r="O530" i="1" s="1"/>
  <c r="K532" i="1"/>
  <c r="K530" i="1" s="1"/>
  <c r="M530" i="1" s="1"/>
  <c r="I532" i="1"/>
  <c r="I530" i="1" s="1"/>
  <c r="G532" i="1"/>
  <c r="G530" i="1" s="1"/>
  <c r="Q528" i="1"/>
  <c r="Q526" i="1" s="1"/>
  <c r="O528" i="1"/>
  <c r="O526" i="1" s="1"/>
  <c r="K528" i="1"/>
  <c r="K526" i="1" s="1"/>
  <c r="M526" i="1" s="1"/>
  <c r="I528" i="1"/>
  <c r="I526" i="1" s="1"/>
  <c r="G528" i="1"/>
  <c r="G526" i="1" s="1"/>
  <c r="Q522" i="1"/>
  <c r="Q518" i="1" s="1"/>
  <c r="O522" i="1"/>
  <c r="K522" i="1"/>
  <c r="K518" i="1" s="1"/>
  <c r="I522" i="1"/>
  <c r="I518" i="1" s="1"/>
  <c r="G522" i="1"/>
  <c r="G518" i="1" s="1"/>
  <c r="Q515" i="1"/>
  <c r="Q513" i="1" s="1"/>
  <c r="Q512" i="1" s="1"/>
  <c r="O515" i="1"/>
  <c r="O513" i="1" s="1"/>
  <c r="O512" i="1" s="1"/>
  <c r="K515" i="1"/>
  <c r="K513" i="1" s="1"/>
  <c r="I515" i="1"/>
  <c r="I513" i="1" s="1"/>
  <c r="I512" i="1" s="1"/>
  <c r="G515" i="1"/>
  <c r="G513" i="1" s="1"/>
  <c r="G512" i="1" s="1"/>
  <c r="Q505" i="1"/>
  <c r="Q502" i="1" s="1"/>
  <c r="O505" i="1"/>
  <c r="O502" i="1" s="1"/>
  <c r="K505" i="1"/>
  <c r="K502" i="1" s="1"/>
  <c r="M502" i="1" s="1"/>
  <c r="I505" i="1"/>
  <c r="I502" i="1" s="1"/>
  <c r="G505" i="1"/>
  <c r="G502" i="1" s="1"/>
  <c r="Q500" i="1"/>
  <c r="O500" i="1"/>
  <c r="K500" i="1"/>
  <c r="K496" i="1" s="1"/>
  <c r="I500" i="1"/>
  <c r="I496" i="1" s="1"/>
  <c r="I495" i="1" s="1"/>
  <c r="G500" i="1"/>
  <c r="G496" i="1" s="1"/>
  <c r="Q492" i="1"/>
  <c r="Q490" i="1" s="1"/>
  <c r="Q489" i="1" s="1"/>
  <c r="O492" i="1"/>
  <c r="O490" i="1" s="1"/>
  <c r="O489" i="1" s="1"/>
  <c r="K492" i="1"/>
  <c r="K490" i="1" s="1"/>
  <c r="I492" i="1"/>
  <c r="I490" i="1" s="1"/>
  <c r="I489" i="1" s="1"/>
  <c r="G492" i="1"/>
  <c r="G490" i="1" s="1"/>
  <c r="G489" i="1" s="1"/>
  <c r="Q476" i="1"/>
  <c r="O476" i="1"/>
  <c r="K476" i="1"/>
  <c r="I476" i="1"/>
  <c r="G476" i="1"/>
  <c r="Q463" i="1"/>
  <c r="O463" i="1"/>
  <c r="K463" i="1"/>
  <c r="I463" i="1"/>
  <c r="G463" i="1"/>
  <c r="Q474" i="1"/>
  <c r="O474" i="1"/>
  <c r="K474" i="1"/>
  <c r="I474" i="1"/>
  <c r="G474" i="1"/>
  <c r="Q468" i="1"/>
  <c r="Q465" i="1" s="1"/>
  <c r="O468" i="1"/>
  <c r="O465" i="1" s="1"/>
  <c r="K468" i="1"/>
  <c r="K465" i="1" s="1"/>
  <c r="M465" i="1" s="1"/>
  <c r="I468" i="1"/>
  <c r="I465" i="1" s="1"/>
  <c r="G468" i="1"/>
  <c r="G465" i="1" s="1"/>
  <c r="Q461" i="1"/>
  <c r="O461" i="1"/>
  <c r="K461" i="1"/>
  <c r="I461" i="1"/>
  <c r="G461" i="1"/>
  <c r="G454" i="1"/>
  <c r="I454" i="1"/>
  <c r="K454" i="1"/>
  <c r="O454" i="1"/>
  <c r="Q454" i="1"/>
  <c r="Q443" i="1"/>
  <c r="O443" i="1"/>
  <c r="K443" i="1"/>
  <c r="I443" i="1"/>
  <c r="Q441" i="1"/>
  <c r="O441" i="1"/>
  <c r="K441" i="1"/>
  <c r="I441" i="1"/>
  <c r="G441" i="1"/>
  <c r="Q437" i="1"/>
  <c r="O437" i="1"/>
  <c r="K437" i="1"/>
  <c r="I437" i="1"/>
  <c r="Q435" i="1"/>
  <c r="O435" i="1"/>
  <c r="K435" i="1"/>
  <c r="I435" i="1"/>
  <c r="G443" i="1"/>
  <c r="G437" i="1"/>
  <c r="G435" i="1"/>
  <c r="Q428" i="1"/>
  <c r="O428" i="1"/>
  <c r="K428" i="1"/>
  <c r="I428" i="1"/>
  <c r="Q426" i="1"/>
  <c r="O426" i="1"/>
  <c r="K426" i="1"/>
  <c r="I426" i="1"/>
  <c r="Q418" i="1"/>
  <c r="O418" i="1"/>
  <c r="K418" i="1"/>
  <c r="I418" i="1"/>
  <c r="Q416" i="1"/>
  <c r="O416" i="1"/>
  <c r="K416" i="1"/>
  <c r="I416" i="1"/>
  <c r="Q410" i="1"/>
  <c r="Q407" i="1" s="1"/>
  <c r="O410" i="1"/>
  <c r="O407" i="1" s="1"/>
  <c r="K410" i="1"/>
  <c r="K407" i="1" s="1"/>
  <c r="M407" i="1" s="1"/>
  <c r="I410" i="1"/>
  <c r="I407" i="1" s="1"/>
  <c r="G410" i="1"/>
  <c r="G407" i="1" s="1"/>
  <c r="G416" i="1"/>
  <c r="G418" i="1"/>
  <c r="G426" i="1"/>
  <c r="G428" i="1"/>
  <c r="Q403" i="1"/>
  <c r="O403" i="1"/>
  <c r="K403" i="1"/>
  <c r="I403" i="1"/>
  <c r="Q401" i="1"/>
  <c r="O401" i="1"/>
  <c r="K401" i="1"/>
  <c r="I401" i="1"/>
  <c r="Q393" i="1"/>
  <c r="Q387" i="1" s="1"/>
  <c r="O393" i="1"/>
  <c r="O387" i="1" s="1"/>
  <c r="K393" i="1"/>
  <c r="K387" i="1" s="1"/>
  <c r="M387" i="1" s="1"/>
  <c r="I393" i="1"/>
  <c r="I387" i="1" s="1"/>
  <c r="G403" i="1"/>
  <c r="G401" i="1"/>
  <c r="G393" i="1"/>
  <c r="G387" i="1" s="1"/>
  <c r="Q384" i="1"/>
  <c r="O384" i="1"/>
  <c r="K384" i="1"/>
  <c r="I384" i="1"/>
  <c r="Q382" i="1"/>
  <c r="O382" i="1"/>
  <c r="K382" i="1"/>
  <c r="I382" i="1"/>
  <c r="Q378" i="1"/>
  <c r="Q376" i="1" s="1"/>
  <c r="O378" i="1"/>
  <c r="O376" i="1" s="1"/>
  <c r="K378" i="1"/>
  <c r="K376" i="1" s="1"/>
  <c r="M376" i="1" s="1"/>
  <c r="I378" i="1"/>
  <c r="I376" i="1" s="1"/>
  <c r="G384" i="1"/>
  <c r="G382" i="1"/>
  <c r="G378" i="1"/>
  <c r="G376" i="1" s="1"/>
  <c r="Q372" i="1"/>
  <c r="Q370" i="1" s="1"/>
  <c r="Q369" i="1" s="1"/>
  <c r="O372" i="1"/>
  <c r="O370" i="1" s="1"/>
  <c r="O369" i="1" s="1"/>
  <c r="K372" i="1"/>
  <c r="K370" i="1" s="1"/>
  <c r="I372" i="1"/>
  <c r="I370" i="1" s="1"/>
  <c r="I369" i="1" s="1"/>
  <c r="G372" i="1"/>
  <c r="G370" i="1" s="1"/>
  <c r="G369" i="1" s="1"/>
  <c r="Q363" i="1"/>
  <c r="O363" i="1"/>
  <c r="K363" i="1"/>
  <c r="I363" i="1"/>
  <c r="Q355" i="1"/>
  <c r="Q353" i="1" s="1"/>
  <c r="O355" i="1"/>
  <c r="O353" i="1" s="1"/>
  <c r="K355" i="1"/>
  <c r="I355" i="1"/>
  <c r="I353" i="1" s="1"/>
  <c r="G355" i="1"/>
  <c r="G353" i="1" s="1"/>
  <c r="Q347" i="1"/>
  <c r="Q345" i="1" s="1"/>
  <c r="O347" i="1"/>
  <c r="O345" i="1" s="1"/>
  <c r="K347" i="1"/>
  <c r="K345" i="1" s="1"/>
  <c r="M345" i="1" s="1"/>
  <c r="I347" i="1"/>
  <c r="I345" i="1" s="1"/>
  <c r="G347" i="1"/>
  <c r="G345" i="1" s="1"/>
  <c r="Q343" i="1"/>
  <c r="Q341" i="1" s="1"/>
  <c r="O343" i="1"/>
  <c r="O341" i="1" s="1"/>
  <c r="K343" i="1"/>
  <c r="K341" i="1" s="1"/>
  <c r="M341" i="1" s="1"/>
  <c r="I343" i="1"/>
  <c r="I341" i="1" s="1"/>
  <c r="G343" i="1"/>
  <c r="G341" i="1" s="1"/>
  <c r="Q339" i="1"/>
  <c r="Q337" i="1" s="1"/>
  <c r="O339" i="1"/>
  <c r="O337" i="1" s="1"/>
  <c r="K339" i="1"/>
  <c r="K337" i="1" s="1"/>
  <c r="M337" i="1" s="1"/>
  <c r="I339" i="1"/>
  <c r="I337" i="1" s="1"/>
  <c r="G339" i="1"/>
  <c r="G337" i="1" s="1"/>
  <c r="Q331" i="1"/>
  <c r="O331" i="1"/>
  <c r="K331" i="1"/>
  <c r="M331" i="1" s="1"/>
  <c r="I331" i="1"/>
  <c r="G331" i="1"/>
  <c r="Q326" i="1"/>
  <c r="Q324" i="1" s="1"/>
  <c r="O326" i="1"/>
  <c r="O324" i="1" s="1"/>
  <c r="K326" i="1"/>
  <c r="K324" i="1" s="1"/>
  <c r="M324" i="1" s="1"/>
  <c r="I326" i="1"/>
  <c r="I324" i="1" s="1"/>
  <c r="Q322" i="1"/>
  <c r="Q320" i="1" s="1"/>
  <c r="O322" i="1"/>
  <c r="O320" i="1" s="1"/>
  <c r="K322" i="1"/>
  <c r="K320" i="1" s="1"/>
  <c r="M320" i="1" s="1"/>
  <c r="I322" i="1"/>
  <c r="I320" i="1" s="1"/>
  <c r="Q318" i="1"/>
  <c r="Q315" i="1" s="1"/>
  <c r="O318" i="1"/>
  <c r="O315" i="1" s="1"/>
  <c r="K318" i="1"/>
  <c r="I318" i="1"/>
  <c r="I315" i="1" s="1"/>
  <c r="G326" i="1"/>
  <c r="G324" i="1" s="1"/>
  <c r="G322" i="1"/>
  <c r="G320" i="1" s="1"/>
  <c r="G315" i="1"/>
  <c r="G495" i="1" l="1"/>
  <c r="M518" i="1"/>
  <c r="M517" i="1" s="1"/>
  <c r="K517" i="1"/>
  <c r="M496" i="1"/>
  <c r="M495" i="1" s="1"/>
  <c r="K495" i="1"/>
  <c r="O518" i="1"/>
  <c r="O517" i="1" s="1"/>
  <c r="K675" i="1"/>
  <c r="M675" i="1" s="1"/>
  <c r="M674" i="1" s="1"/>
  <c r="M736" i="1"/>
  <c r="M735" i="1" s="1"/>
  <c r="K735" i="1"/>
  <c r="O548" i="1"/>
  <c r="O547" i="1" s="1"/>
  <c r="O686" i="1"/>
  <c r="G686" i="1"/>
  <c r="Q686" i="1"/>
  <c r="I686" i="1"/>
  <c r="M559" i="1"/>
  <c r="M548" i="1" s="1"/>
  <c r="G559" i="1"/>
  <c r="G548" i="1" s="1"/>
  <c r="G547" i="1" s="1"/>
  <c r="G562" i="1"/>
  <c r="I562" i="1"/>
  <c r="I559" i="1" s="1"/>
  <c r="I548" i="1" s="1"/>
  <c r="I547" i="1" s="1"/>
  <c r="K790" i="1"/>
  <c r="K789" i="1" s="1"/>
  <c r="K788" i="1" s="1"/>
  <c r="M791" i="1"/>
  <c r="M790" i="1" s="1"/>
  <c r="M789" i="1" s="1"/>
  <c r="M788" i="1" s="1"/>
  <c r="K750" i="1"/>
  <c r="K749" i="1" s="1"/>
  <c r="M751" i="1"/>
  <c r="M750" i="1" s="1"/>
  <c r="M749" i="1" s="1"/>
  <c r="M710" i="1"/>
  <c r="K783" i="1"/>
  <c r="K782" i="1" s="1"/>
  <c r="M784" i="1"/>
  <c r="M783" i="1" s="1"/>
  <c r="M782" i="1" s="1"/>
  <c r="M688" i="1"/>
  <c r="M687" i="1" s="1"/>
  <c r="K687" i="1"/>
  <c r="M757" i="1"/>
  <c r="M756" i="1" s="1"/>
  <c r="K741" i="1"/>
  <c r="M742" i="1"/>
  <c r="M741" i="1" s="1"/>
  <c r="K697" i="1"/>
  <c r="M698" i="1"/>
  <c r="M697" i="1" s="1"/>
  <c r="M573" i="1"/>
  <c r="M670" i="1"/>
  <c r="M669" i="1" s="1"/>
  <c r="M587" i="1"/>
  <c r="M586" i="1" s="1"/>
  <c r="K586" i="1"/>
  <c r="K656" i="1"/>
  <c r="M657" i="1"/>
  <c r="M656" i="1" s="1"/>
  <c r="M618" i="1"/>
  <c r="M598" i="1"/>
  <c r="K664" i="1"/>
  <c r="M665" i="1"/>
  <c r="M664" i="1" s="1"/>
  <c r="K566" i="1"/>
  <c r="M567" i="1"/>
  <c r="M566" i="1" s="1"/>
  <c r="K541" i="1"/>
  <c r="M542" i="1"/>
  <c r="M541" i="1" s="1"/>
  <c r="K369" i="1"/>
  <c r="M370" i="1"/>
  <c r="M369" i="1" s="1"/>
  <c r="K489" i="1"/>
  <c r="M490" i="1"/>
  <c r="M489" i="1" s="1"/>
  <c r="K512" i="1"/>
  <c r="M513" i="1"/>
  <c r="M512" i="1" s="1"/>
  <c r="Q395" i="1"/>
  <c r="Q386" i="1" s="1"/>
  <c r="K710" i="1"/>
  <c r="K757" i="1"/>
  <c r="K756" i="1" s="1"/>
  <c r="K315" i="1"/>
  <c r="K353" i="1"/>
  <c r="M353" i="1" s="1"/>
  <c r="K573" i="1"/>
  <c r="K598" i="1"/>
  <c r="K618" i="1"/>
  <c r="K548" i="1"/>
  <c r="G479" i="1"/>
  <c r="G478" i="1" s="1"/>
  <c r="I479" i="1"/>
  <c r="I478" i="1" s="1"/>
  <c r="K479" i="1"/>
  <c r="O479" i="1"/>
  <c r="O478" i="1" s="1"/>
  <c r="Q479" i="1"/>
  <c r="Q478" i="1" s="1"/>
  <c r="Q421" i="1"/>
  <c r="K395" i="1"/>
  <c r="K432" i="1"/>
  <c r="M432" i="1" s="1"/>
  <c r="K439" i="1"/>
  <c r="M439" i="1" s="1"/>
  <c r="I412" i="1"/>
  <c r="I432" i="1"/>
  <c r="Q439" i="1"/>
  <c r="Q757" i="1"/>
  <c r="Q756" i="1" s="1"/>
  <c r="Q755" i="1" s="1"/>
  <c r="O757" i="1"/>
  <c r="O756" i="1" s="1"/>
  <c r="O755" i="1" s="1"/>
  <c r="G757" i="1"/>
  <c r="G756" i="1" s="1"/>
  <c r="G755" i="1" s="1"/>
  <c r="I757" i="1"/>
  <c r="I756" i="1" s="1"/>
  <c r="I755" i="1" s="1"/>
  <c r="I380" i="1"/>
  <c r="I375" i="1" s="1"/>
  <c r="I439" i="1"/>
  <c r="O710" i="1"/>
  <c r="Q432" i="1"/>
  <c r="I710" i="1"/>
  <c r="O674" i="1"/>
  <c r="O663" i="1" s="1"/>
  <c r="G710" i="1"/>
  <c r="Q710" i="1"/>
  <c r="G674" i="1"/>
  <c r="G663" i="1" s="1"/>
  <c r="Q674" i="1"/>
  <c r="Q663" i="1" s="1"/>
  <c r="I674" i="1"/>
  <c r="I663" i="1" s="1"/>
  <c r="K640" i="1"/>
  <c r="I618" i="1"/>
  <c r="I640" i="1"/>
  <c r="I639" i="1" s="1"/>
  <c r="G640" i="1"/>
  <c r="G639" i="1" s="1"/>
  <c r="Q640" i="1"/>
  <c r="Q639" i="1" s="1"/>
  <c r="O640" i="1"/>
  <c r="O639" i="1" s="1"/>
  <c r="O618" i="1"/>
  <c r="I421" i="1"/>
  <c r="G618" i="1"/>
  <c r="Q618" i="1"/>
  <c r="I573" i="1"/>
  <c r="Q548" i="1"/>
  <c r="Q547" i="1" s="1"/>
  <c r="Q573" i="1"/>
  <c r="O421" i="1"/>
  <c r="G598" i="1"/>
  <c r="O598" i="1"/>
  <c r="I598" i="1"/>
  <c r="O573" i="1"/>
  <c r="G573" i="1"/>
  <c r="Q598" i="1"/>
  <c r="K457" i="1"/>
  <c r="M457" i="1" s="1"/>
  <c r="Q412" i="1"/>
  <c r="Q517" i="1"/>
  <c r="I517" i="1"/>
  <c r="I494" i="1" s="1"/>
  <c r="G517" i="1"/>
  <c r="O496" i="1"/>
  <c r="O495" i="1" s="1"/>
  <c r="Q496" i="1"/>
  <c r="Q495" i="1" s="1"/>
  <c r="Q470" i="1"/>
  <c r="O439" i="1"/>
  <c r="G470" i="1"/>
  <c r="K412" i="1"/>
  <c r="M412" i="1" s="1"/>
  <c r="G446" i="1"/>
  <c r="G445" i="1" s="1"/>
  <c r="Q446" i="1"/>
  <c r="Q445" i="1" s="1"/>
  <c r="O470" i="1"/>
  <c r="K470" i="1"/>
  <c r="M470" i="1" s="1"/>
  <c r="I457" i="1"/>
  <c r="O457" i="1"/>
  <c r="G457" i="1"/>
  <c r="G456" i="1" s="1"/>
  <c r="Q457" i="1"/>
  <c r="O412" i="1"/>
  <c r="I470" i="1"/>
  <c r="K446" i="1"/>
  <c r="K445" i="1" s="1"/>
  <c r="G412" i="1"/>
  <c r="I446" i="1"/>
  <c r="I445" i="1" s="1"/>
  <c r="K421" i="1"/>
  <c r="M421" i="1" s="1"/>
  <c r="G380" i="1"/>
  <c r="G375" i="1" s="1"/>
  <c r="G395" i="1"/>
  <c r="G386" i="1" s="1"/>
  <c r="G439" i="1"/>
  <c r="K357" i="1"/>
  <c r="M357" i="1" s="1"/>
  <c r="O446" i="1"/>
  <c r="O445" i="1" s="1"/>
  <c r="O432" i="1"/>
  <c r="Q357" i="1"/>
  <c r="O357" i="1"/>
  <c r="O330" i="1" s="1"/>
  <c r="G432" i="1"/>
  <c r="I357" i="1"/>
  <c r="I330" i="1" s="1"/>
  <c r="I329" i="1" s="1"/>
  <c r="G421" i="1"/>
  <c r="I395" i="1"/>
  <c r="I386" i="1" s="1"/>
  <c r="K380" i="1"/>
  <c r="O395" i="1"/>
  <c r="O386" i="1" s="1"/>
  <c r="O380" i="1"/>
  <c r="O375" i="1" s="1"/>
  <c r="Q380" i="1"/>
  <c r="Q375" i="1" s="1"/>
  <c r="G357" i="1"/>
  <c r="G330" i="1" s="1"/>
  <c r="O314" i="1"/>
  <c r="O313" i="1" s="1"/>
  <c r="O312" i="1" s="1"/>
  <c r="Q314" i="1"/>
  <c r="Q313" i="1" s="1"/>
  <c r="Q312" i="1" s="1"/>
  <c r="I314" i="1"/>
  <c r="I313" i="1" s="1"/>
  <c r="I312" i="1" s="1"/>
  <c r="G314" i="1"/>
  <c r="G313" i="1" s="1"/>
  <c r="G312" i="1" s="1"/>
  <c r="Q270" i="1"/>
  <c r="O270" i="1"/>
  <c r="K270" i="1"/>
  <c r="M270" i="1" s="1"/>
  <c r="I270" i="1"/>
  <c r="Q272" i="1"/>
  <c r="O272" i="1"/>
  <c r="K272" i="1"/>
  <c r="M272" i="1" s="1"/>
  <c r="I272" i="1"/>
  <c r="Q278" i="1"/>
  <c r="O278" i="1"/>
  <c r="K278" i="1"/>
  <c r="M278" i="1" s="1"/>
  <c r="I278" i="1"/>
  <c r="G278" i="1"/>
  <c r="G272" i="1"/>
  <c r="G270" i="1"/>
  <c r="Q154" i="1"/>
  <c r="Q24" i="1" s="1"/>
  <c r="O154" i="1"/>
  <c r="O24" i="1" s="1"/>
  <c r="K24" i="1"/>
  <c r="I154" i="1"/>
  <c r="I24" i="1" s="1"/>
  <c r="G154" i="1"/>
  <c r="G24" i="1" s="1"/>
  <c r="O23" i="1"/>
  <c r="K23" i="1"/>
  <c r="I23" i="1"/>
  <c r="G121" i="1"/>
  <c r="G23" i="1" s="1"/>
  <c r="Q67" i="1"/>
  <c r="O67" i="1"/>
  <c r="O20" i="1" s="1"/>
  <c r="K67" i="1"/>
  <c r="I67" i="1"/>
  <c r="Q84" i="1"/>
  <c r="Q21" i="1" s="1"/>
  <c r="O84" i="1"/>
  <c r="O21" i="1" s="1"/>
  <c r="K84" i="1"/>
  <c r="K21" i="1" s="1"/>
  <c r="I21" i="1"/>
  <c r="G84" i="1"/>
  <c r="G21" i="1" s="1"/>
  <c r="G67" i="1"/>
  <c r="Q38" i="1"/>
  <c r="O38" i="1"/>
  <c r="K38" i="1"/>
  <c r="I38" i="1"/>
  <c r="G38" i="1"/>
  <c r="M494" i="1" l="1"/>
  <c r="G494" i="1"/>
  <c r="K494" i="1"/>
  <c r="O494" i="1"/>
  <c r="K674" i="1"/>
  <c r="K663" i="1" s="1"/>
  <c r="Q456" i="1"/>
  <c r="O456" i="1"/>
  <c r="K686" i="1"/>
  <c r="I456" i="1"/>
  <c r="K755" i="1"/>
  <c r="M755" i="1"/>
  <c r="M406" i="1"/>
  <c r="O22" i="1"/>
  <c r="M244" i="1"/>
  <c r="M663" i="1"/>
  <c r="M686" i="1"/>
  <c r="M709" i="1"/>
  <c r="M708" i="1" s="1"/>
  <c r="M572" i="1"/>
  <c r="K547" i="1"/>
  <c r="K639" i="1"/>
  <c r="K617" i="1" s="1"/>
  <c r="M640" i="1"/>
  <c r="M639" i="1" s="1"/>
  <c r="M617" i="1" s="1"/>
  <c r="M547" i="1"/>
  <c r="M330" i="1"/>
  <c r="M329" i="1" s="1"/>
  <c r="K314" i="1"/>
  <c r="K313" i="1" s="1"/>
  <c r="K312" i="1" s="1"/>
  <c r="M315" i="1"/>
  <c r="M314" i="1" s="1"/>
  <c r="M313" i="1" s="1"/>
  <c r="M312" i="1" s="1"/>
  <c r="K478" i="1"/>
  <c r="M479" i="1"/>
  <c r="M478" i="1" s="1"/>
  <c r="O19" i="1"/>
  <c r="K386" i="1"/>
  <c r="M395" i="1"/>
  <c r="M386" i="1" s="1"/>
  <c r="K375" i="1"/>
  <c r="M380" i="1"/>
  <c r="M375" i="1" s="1"/>
  <c r="M431" i="1"/>
  <c r="M446" i="1"/>
  <c r="M445" i="1" s="1"/>
  <c r="M456" i="1"/>
  <c r="K709" i="1"/>
  <c r="K708" i="1" s="1"/>
  <c r="Q20" i="1"/>
  <c r="Q19" i="1" s="1"/>
  <c r="Q87" i="1"/>
  <c r="O87" i="1"/>
  <c r="Q23" i="1"/>
  <c r="Q22" i="1" s="1"/>
  <c r="Q177" i="1"/>
  <c r="O177" i="1"/>
  <c r="K330" i="1"/>
  <c r="K329" i="1" s="1"/>
  <c r="K406" i="1"/>
  <c r="K572" i="1"/>
  <c r="K456" i="1"/>
  <c r="K431" i="1"/>
  <c r="K20" i="1"/>
  <c r="K19" i="1" s="1"/>
  <c r="K87" i="1"/>
  <c r="O329" i="1"/>
  <c r="Q330" i="1"/>
  <c r="Q329" i="1" s="1"/>
  <c r="K244" i="1"/>
  <c r="G177" i="1"/>
  <c r="Q406" i="1"/>
  <c r="G329" i="1"/>
  <c r="Q244" i="1"/>
  <c r="O244" i="1"/>
  <c r="G244" i="1"/>
  <c r="I177" i="1"/>
  <c r="I244" i="1"/>
  <c r="I406" i="1"/>
  <c r="I709" i="1"/>
  <c r="I708" i="1" s="1"/>
  <c r="I431" i="1"/>
  <c r="Q431" i="1"/>
  <c r="I20" i="1"/>
  <c r="I19" i="1" s="1"/>
  <c r="I87" i="1"/>
  <c r="G20" i="1"/>
  <c r="G19" i="1" s="1"/>
  <c r="G87" i="1"/>
  <c r="O709" i="1"/>
  <c r="O708" i="1" s="1"/>
  <c r="Q709" i="1"/>
  <c r="Q708" i="1" s="1"/>
  <c r="Q494" i="1"/>
  <c r="G709" i="1"/>
  <c r="G708" i="1" s="1"/>
  <c r="O617" i="1"/>
  <c r="Q617" i="1"/>
  <c r="I572" i="1"/>
  <c r="I617" i="1"/>
  <c r="G617" i="1"/>
  <c r="O406" i="1"/>
  <c r="G572" i="1"/>
  <c r="Q572" i="1"/>
  <c r="O572" i="1"/>
  <c r="O431" i="1"/>
  <c r="G406" i="1"/>
  <c r="G431" i="1"/>
  <c r="K22" i="1"/>
  <c r="I22" i="1"/>
  <c r="G22" i="1"/>
  <c r="O25" i="1" l="1"/>
  <c r="O52" i="1" s="1"/>
  <c r="K25" i="1"/>
  <c r="K52" i="1" s="1"/>
  <c r="M374" i="1"/>
  <c r="M328" i="1" s="1"/>
  <c r="M798" i="1" s="1"/>
  <c r="K374" i="1"/>
  <c r="K328" i="1" s="1"/>
  <c r="K798" i="1" s="1"/>
  <c r="G374" i="1"/>
  <c r="G328" i="1" s="1"/>
  <c r="G798" i="1" s="1"/>
  <c r="Q374" i="1"/>
  <c r="Q328" i="1" s="1"/>
  <c r="Q798" i="1" s="1"/>
  <c r="I374" i="1"/>
  <c r="I328" i="1" s="1"/>
  <c r="O374" i="1"/>
  <c r="O328" i="1" s="1"/>
  <c r="O798" i="1" s="1"/>
  <c r="I25" i="1"/>
  <c r="I52" i="1" s="1"/>
  <c r="Q25" i="1"/>
  <c r="Q52" i="1" s="1"/>
  <c r="G25" i="1"/>
  <c r="G52" i="1" s="1"/>
  <c r="I798" i="1" l="1"/>
  <c r="M358" i="1"/>
</calcChain>
</file>

<file path=xl/sharedStrings.xml><?xml version="1.0" encoding="utf-8"?>
<sst xmlns="http://schemas.openxmlformats.org/spreadsheetml/2006/main" count="1171" uniqueCount="430">
  <si>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</si>
  <si>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</si>
  <si>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</si>
  <si>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</si>
  <si>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</si>
  <si>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POSLOVANJA</t>
  </si>
  <si>
    <t>RASHODI UKUPNO</t>
  </si>
  <si>
    <t>RASHODI ZA NABAVU NEFINANCIJSKE IMOVINE</t>
  </si>
  <si>
    <t>RAZLIKA - VIŠAK/MANJAK</t>
  </si>
  <si>
    <t>B) SAŽETAK RAČUNA FINANCIRANJA</t>
  </si>
  <si>
    <t>PRIMICI OD FINANCIJSKE IMOVINE I ZADUŽIVANJA</t>
  </si>
  <si>
    <t>IZDACI ZA FINANCIJSKU IMOVINU I OTPLATU ZAJMOVA</t>
  </si>
  <si>
    <t>NETO FINANCIRANJE</t>
  </si>
  <si>
    <t>C) PRENESENI VIŠAK ILI PRENESENI MANJAK I VIŠEGODIŠNJI PLAN URAVNOTEŽENJA</t>
  </si>
  <si>
    <t>UKUPNI DONOS VIŠKA/MANJKA IZ PRETHODNIH GODINA</t>
  </si>
  <si>
    <t>VIŠAK/MANJAK IZ PRETHODNIH GODINA KOJI ĆE SE RASPOREDITI/POKRITI</t>
  </si>
  <si>
    <t>VIŠAK/MANJAK+NETO FINANCIRANJE</t>
  </si>
  <si>
    <t>A. RAČUN PRIHODA I RASHODA</t>
  </si>
  <si>
    <t>Razred</t>
  </si>
  <si>
    <t>Skupina</t>
  </si>
  <si>
    <t>Izvor</t>
  </si>
  <si>
    <t>Naziv prihoda</t>
  </si>
  <si>
    <t>Prihodi poslovanja</t>
  </si>
  <si>
    <t>Prihodi od poreza</t>
  </si>
  <si>
    <t>Opći prihodi i primici</t>
  </si>
  <si>
    <t>Pomoći iz inozemstva i od subjekata unutar općeg proračuna</t>
  </si>
  <si>
    <t>Ostale pomoći i darovnice</t>
  </si>
  <si>
    <t>Refundacije iz pomoći EU</t>
  </si>
  <si>
    <t>Prihodi od imovine</t>
  </si>
  <si>
    <t>Ostali prihodi za posebne namjene</t>
  </si>
  <si>
    <t>Prihodi od upravnih i administrativnih pristojbi, pristojbi po posebnim propisima i naknada</t>
  </si>
  <si>
    <t>Prihodi od prodaje proizvoda i robe te pruženih usluga i prihodi od donacija</t>
  </si>
  <si>
    <t>Vlastiti prihodi</t>
  </si>
  <si>
    <t>Donacije</t>
  </si>
  <si>
    <t>Kazne, upravne mjere i ostali prihodi</t>
  </si>
  <si>
    <t>Prihodi od prodaje nefinancijske imovine</t>
  </si>
  <si>
    <t>Prihodi od prodaje neproizvedene dugotrajne imovine</t>
  </si>
  <si>
    <t>Prihodi od prodaje ili zamjene nefinancijske imovine</t>
  </si>
  <si>
    <t>Rashodi poslovanja</t>
  </si>
  <si>
    <t>Rashodi za zaposlene</t>
  </si>
  <si>
    <t>Materijalni rashodi</t>
  </si>
  <si>
    <t>Financijski rashodi</t>
  </si>
  <si>
    <t>Subvencije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</si>
  <si>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</si>
  <si>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</si>
  <si>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</si>
  <si>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</si>
  <si>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</si>
  <si>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</si>
  <si>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Projekcija proračuna za 2026.</t>
  </si>
  <si>
    <t>UKUPNI RASHODI</t>
  </si>
  <si>
    <t>Rashodi za nabavu proizvedene dugotrajne imovine</t>
  </si>
  <si>
    <t>01 Opće javne usluge</t>
  </si>
  <si>
    <t>011 Izvršna i zakonodavna tijela, financijski i fisklani poslovi, vanjski poslovi</t>
  </si>
  <si>
    <t>013 Opće usluge</t>
  </si>
  <si>
    <t>03 Javni red i sigurnost</t>
  </si>
  <si>
    <t>031 Usluge policije</t>
  </si>
  <si>
    <t>032 Usluge protupožarne zaštite</t>
  </si>
  <si>
    <t>036 Rashodi za javni red i sigurnost koji nisu drugdje svrstani</t>
  </si>
  <si>
    <t>04 Ekonomski poslovi</t>
  </si>
  <si>
    <t>042 Poljoprivreda, šumarstvo, ribarstvo i lov</t>
  </si>
  <si>
    <t>043 Gorivo i energija</t>
  </si>
  <si>
    <t>045 Promet</t>
  </si>
  <si>
    <t>046 Komunikacije</t>
  </si>
  <si>
    <t>047 Ostale industrije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</si>
  <si>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</si>
  <si>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</si>
  <si>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</si>
  <si>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</si>
  <si>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</si>
  <si>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056 Poslovi i usluge zaštite okoliša koji nisu drugdje svrstani</t>
  </si>
  <si>
    <t>06 Usluge unaprjeđenja stanovanja i zajednice</t>
  </si>
  <si>
    <t>062 Razvoj zajednice</t>
  </si>
  <si>
    <t>063 Opskrba vodom</t>
  </si>
  <si>
    <t>064 Ulična rasvjeta</t>
  </si>
  <si>
    <t>07 Zdravstvo</t>
  </si>
  <si>
    <t>072 Službe za vanjske pacijente</t>
  </si>
  <si>
    <t>08 Rekreacija, kultura, religija</t>
  </si>
  <si>
    <t>081 Službe rekreacije i sporta</t>
  </si>
  <si>
    <t>082 Službe kulture</t>
  </si>
  <si>
    <t>083 Službe emitiranja i izdavanja</t>
  </si>
  <si>
    <t>084 Religijske i druge službe zajednice</t>
  </si>
  <si>
    <t>086 Rashodi za rekreaciju, kulturu i religiju koji nisu drugdje svrstani</t>
  </si>
  <si>
    <t>09 Obrazovanje</t>
  </si>
  <si>
    <t>091 Predškolsko i osnovno obrazovanje</t>
  </si>
  <si>
    <t>095 Obrazovanje koje se ne može definirati po stupnju</t>
  </si>
  <si>
    <t>10 Socijalna zaštita</t>
  </si>
  <si>
    <t>101 Bolest i invaliditet</t>
  </si>
  <si>
    <t>102 Starost</t>
  </si>
  <si>
    <t>104 Obitelj i djeca</t>
  </si>
  <si>
    <t>106 Stanovanje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</si>
  <si>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</si>
  <si>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</si>
  <si>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</si>
  <si>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</si>
  <si>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</si>
  <si>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</si>
  <si>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</si>
  <si>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II. POSEBNI DIO</t>
  </si>
  <si>
    <t>Pozicija</t>
  </si>
  <si>
    <t>Šifra</t>
  </si>
  <si>
    <t>Razdjel 001</t>
  </si>
  <si>
    <t>OPĆINSKO VIJEĆE</t>
  </si>
  <si>
    <t>Glava 00101</t>
  </si>
  <si>
    <t>Općinsko vijeće</t>
  </si>
  <si>
    <t>Program 1000</t>
  </si>
  <si>
    <t>Aktivnost 100010</t>
  </si>
  <si>
    <t>Redovna djelatnost Općinskog vijeća</t>
  </si>
  <si>
    <t>Financiranje rada Općinskog vijeća</t>
  </si>
  <si>
    <t>Aktivnost 100020</t>
  </si>
  <si>
    <t>Izrada razvojnih planova</t>
  </si>
  <si>
    <t>Izvor 11</t>
  </si>
  <si>
    <t>Izvor 52</t>
  </si>
  <si>
    <t>Izvor 43</t>
  </si>
  <si>
    <t>Aktivnost 100030</t>
  </si>
  <si>
    <t>Financiranje političkih stranaka i članova izabranih sa liste grupe birača</t>
  </si>
  <si>
    <t>Razdjel 002</t>
  </si>
  <si>
    <t>JEDINSTVENI UPRAVNI ODJEL</t>
  </si>
  <si>
    <t>Glava 00201</t>
  </si>
  <si>
    <t>Poslovanje Jedinstvenog upravnog odjela</t>
  </si>
  <si>
    <t>Program 2000</t>
  </si>
  <si>
    <t>Redovna djelatnost Jedinstvenog upravnog odjela</t>
  </si>
  <si>
    <t>Aktivnost 200010</t>
  </si>
  <si>
    <t>Aktivnost 200020</t>
  </si>
  <si>
    <t>Rashodi za materijal i energiju</t>
  </si>
  <si>
    <t>Aktivnost 200030</t>
  </si>
  <si>
    <t>Rashodi za usluge</t>
  </si>
  <si>
    <t>Aktivnost 200040</t>
  </si>
  <si>
    <t>Tekući projekt 200010</t>
  </si>
  <si>
    <t>Nabava nefinancijske imovine za rad</t>
  </si>
  <si>
    <t>Kapitalni projekt 200010</t>
  </si>
  <si>
    <t>Rashodi za dodatna ulaganja na nefinancijskoj imovini</t>
  </si>
  <si>
    <t>Program 3000</t>
  </si>
  <si>
    <t>Razvoj civilnog društva</t>
  </si>
  <si>
    <t>Aktivnost 300010</t>
  </si>
  <si>
    <t>Tekuće donacije udugama i neprofitnim organizacijama</t>
  </si>
  <si>
    <t>Glava 00202</t>
  </si>
  <si>
    <t>Komunalna infrastruktura</t>
  </si>
  <si>
    <t>Program 4000</t>
  </si>
  <si>
    <t>Javna rasvjeta</t>
  </si>
  <si>
    <t>Aktivnost 400010</t>
  </si>
  <si>
    <t>Potrošnja i održavanje javne rasvjete</t>
  </si>
  <si>
    <t>Izgradnja i unapređenje sustava javne rasvjete</t>
  </si>
  <si>
    <t>Program 4100</t>
  </si>
  <si>
    <t>Nerazvrstane ceste i putovi</t>
  </si>
  <si>
    <t>Aktivnost 410010</t>
  </si>
  <si>
    <t>Izvor 55</t>
  </si>
  <si>
    <t>Kapitalni projekt 410010</t>
  </si>
  <si>
    <t>Program 4200</t>
  </si>
  <si>
    <t>Aktivnost 420010</t>
  </si>
  <si>
    <t>Kapitalni projekt 420010</t>
  </si>
  <si>
    <t>Aktivnost 420020</t>
  </si>
  <si>
    <t>Izvor 71</t>
  </si>
  <si>
    <t>Izvor 61</t>
  </si>
  <si>
    <t>Program 4300</t>
  </si>
  <si>
    <t>Aktivnost 430010</t>
  </si>
  <si>
    <t>Javne i zelene površine</t>
  </si>
  <si>
    <t>Održavanje javnih i zelenih površina</t>
  </si>
  <si>
    <t>Javna parkirališta</t>
  </si>
  <si>
    <t>Dječja igrališta</t>
  </si>
  <si>
    <t>Groblja</t>
  </si>
  <si>
    <t>Izgradnja i održavanje groblja</t>
  </si>
  <si>
    <t>Kapitalni projekt 430010</t>
  </si>
  <si>
    <t>Program 4400</t>
  </si>
  <si>
    <t>Gospodarenje otpadom</t>
  </si>
  <si>
    <t>Aktivnost 440010</t>
  </si>
  <si>
    <t>Odvoz i zbrinjavanje otpada</t>
  </si>
  <si>
    <t>Program 4500</t>
  </si>
  <si>
    <t>Kapitalni projekt 450010</t>
  </si>
  <si>
    <t>Luka Sali</t>
  </si>
  <si>
    <t>Izdaci za otplatu glavnice primljenog kredita</t>
  </si>
  <si>
    <t>Tekući projekt 450010</t>
  </si>
  <si>
    <t>Uređenje riva i obale</t>
  </si>
  <si>
    <t>Tekući projekt 450020</t>
  </si>
  <si>
    <t>Turistička infrastruktura</t>
  </si>
  <si>
    <t>Program 4600</t>
  </si>
  <si>
    <t>Vodovod i odvodnja</t>
  </si>
  <si>
    <t>Kapitalni projekt 460010</t>
  </si>
  <si>
    <t>Program 4700</t>
  </si>
  <si>
    <t>Kapitalni projekt 470010</t>
  </si>
  <si>
    <t>Glava 00203</t>
  </si>
  <si>
    <t>Prostorno uređenje i zaštita okoliša</t>
  </si>
  <si>
    <t>Program 5000</t>
  </si>
  <si>
    <t>Prostorno planska dokumentacija</t>
  </si>
  <si>
    <t>Kapitalni projekt 500010</t>
  </si>
  <si>
    <t>Prostorni plan uređenja Općine Sali</t>
  </si>
  <si>
    <t>Kapitalni projekt 500020</t>
  </si>
  <si>
    <t>Program 5100</t>
  </si>
  <si>
    <t>Katastar nekretnina</t>
  </si>
  <si>
    <t>Program 5300</t>
  </si>
  <si>
    <t>Zaštita okoliša</t>
  </si>
  <si>
    <t>Aktivnost 510010</t>
  </si>
  <si>
    <t>Izrada katastra nekretnina</t>
  </si>
  <si>
    <t>Aktivnost 530010</t>
  </si>
  <si>
    <t>Energetska obnova javnih zgrada</t>
  </si>
  <si>
    <t>Energetska tranzicija</t>
  </si>
  <si>
    <t>Aktivnost 530020</t>
  </si>
  <si>
    <t>Aktivnost 530030</t>
  </si>
  <si>
    <t>Digitalna infrastruktura</t>
  </si>
  <si>
    <t>Aktivnost 540010</t>
  </si>
  <si>
    <t>Digitalizacija</t>
  </si>
  <si>
    <t>Glava 00204</t>
  </si>
  <si>
    <t>Zaštita i spašavanje</t>
  </si>
  <si>
    <t>Program 6000</t>
  </si>
  <si>
    <t>Protupožarna zaštita</t>
  </si>
  <si>
    <t>Aktivnost 600010</t>
  </si>
  <si>
    <t>Kapitalni projekt 600010</t>
  </si>
  <si>
    <t>Zemljište</t>
  </si>
  <si>
    <t>Program 6100</t>
  </si>
  <si>
    <t>Civilna zaštita</t>
  </si>
  <si>
    <t>Aktivnost 610010</t>
  </si>
  <si>
    <t>Glava 00205</t>
  </si>
  <si>
    <t>Školstvo, zdravstvo i socijalna skrb</t>
  </si>
  <si>
    <t>Program 7000</t>
  </si>
  <si>
    <t>Javne potrebe u obrazovanju</t>
  </si>
  <si>
    <t>Aktivnost 700010</t>
  </si>
  <si>
    <t>Stipendije i školarine</t>
  </si>
  <si>
    <t>Naknade građanima i kućanstvima</t>
  </si>
  <si>
    <t>Aktivnost 700020</t>
  </si>
  <si>
    <t>Nabava radnog materijala za učenike O.Š. Petar Lorini Sali</t>
  </si>
  <si>
    <t>Aktivnost 700030</t>
  </si>
  <si>
    <t>Unapređenje školstva</t>
  </si>
  <si>
    <t>Program 7100</t>
  </si>
  <si>
    <t>Javne potrebe u zdravstvu</t>
  </si>
  <si>
    <t>Tekući projekt 710010</t>
  </si>
  <si>
    <t>Ljekarna Sali</t>
  </si>
  <si>
    <t>Program 7200</t>
  </si>
  <si>
    <t>Socijalna skrb</t>
  </si>
  <si>
    <t>Aktivnost 720010</t>
  </si>
  <si>
    <t>Pomoć i njega u kući</t>
  </si>
  <si>
    <t>Aktivnost 720020</t>
  </si>
  <si>
    <t>Sufinanciranje troškova stanovanja</t>
  </si>
  <si>
    <t>Aktivnost 720030</t>
  </si>
  <si>
    <t>Naknade za djecu</t>
  </si>
  <si>
    <t>Aktivnost 720040</t>
  </si>
  <si>
    <t xml:space="preserve">Ostale pomoći </t>
  </si>
  <si>
    <t>Glava 00206</t>
  </si>
  <si>
    <t>Kultura, sport, religija</t>
  </si>
  <si>
    <t>Program 8000</t>
  </si>
  <si>
    <t>Javne potrebe u kulturi</t>
  </si>
  <si>
    <t>Aktivnost 800010</t>
  </si>
  <si>
    <t>Financiranje kulturnih događanja</t>
  </si>
  <si>
    <t>Aktivnost 800020</t>
  </si>
  <si>
    <t>Očuvanje kulturne baštine</t>
  </si>
  <si>
    <t>Aktivnost 800030</t>
  </si>
  <si>
    <t>Pomoć za tiskanje knjiga</t>
  </si>
  <si>
    <t>Kapitalni projekt 800010</t>
  </si>
  <si>
    <t>Zavičajni muzej Dugi otok</t>
  </si>
  <si>
    <t>Program 8100</t>
  </si>
  <si>
    <t>Javne potrebe u sportu</t>
  </si>
  <si>
    <t>Aktivnost 810010</t>
  </si>
  <si>
    <t>Financiranje potreba u sportu</t>
  </si>
  <si>
    <t>Kapitalni projekt 810010</t>
  </si>
  <si>
    <t>Izgradnja sportske dvorane</t>
  </si>
  <si>
    <t>Program 8200</t>
  </si>
  <si>
    <t>Vjerske zajednice</t>
  </si>
  <si>
    <t>Aktivnost 820010</t>
  </si>
  <si>
    <t>Pomoći za crkvu</t>
  </si>
  <si>
    <t>Glava 00207</t>
  </si>
  <si>
    <t>Poljoprivreda</t>
  </si>
  <si>
    <t>Program 9000</t>
  </si>
  <si>
    <t>Subvencije u poljoprivredi</t>
  </si>
  <si>
    <t>Aktivnost 900010</t>
  </si>
  <si>
    <t>Subvencije poljoprivrenicima</t>
  </si>
  <si>
    <t>Program 9100</t>
  </si>
  <si>
    <t>Razvoj poljoprivrede</t>
  </si>
  <si>
    <t>Aktivnost 910010</t>
  </si>
  <si>
    <t>Komasacija</t>
  </si>
  <si>
    <t>Program 9200</t>
  </si>
  <si>
    <t>Zaštita životinja</t>
  </si>
  <si>
    <t>Aktivnost 920010</t>
  </si>
  <si>
    <t>Kapitalni projekt 920010</t>
  </si>
  <si>
    <t>Glava 00208</t>
  </si>
  <si>
    <t>Subvencije i pomoći trgovačkim društvima i unutar općeg proračuna</t>
  </si>
  <si>
    <t>Program 4800</t>
  </si>
  <si>
    <t>Subvencije i pomoći za rad trgovačkim društvima u javnom sektoru</t>
  </si>
  <si>
    <t>Aktivnost 480010</t>
  </si>
  <si>
    <t>Subvencija za rad poštanskih ureda</t>
  </si>
  <si>
    <t>Program 4900</t>
  </si>
  <si>
    <t>Poduzetnički inkubator</t>
  </si>
  <si>
    <t>Kapitalni projekt 490010</t>
  </si>
  <si>
    <t>Razdjel 003</t>
  </si>
  <si>
    <t>PREDŠKOLSKI ODGOJ</t>
  </si>
  <si>
    <t>Glava 00301</t>
  </si>
  <si>
    <t>Program 7300</t>
  </si>
  <si>
    <t>Aktivnost 730010</t>
  </si>
  <si>
    <t>Izvor 31</t>
  </si>
  <si>
    <t>Rashodi za troškove redovnog poslovanja</t>
  </si>
  <si>
    <t>Aktivnost 730020</t>
  </si>
  <si>
    <t>Tekući projekt 730010</t>
  </si>
  <si>
    <t>Održavanje prostora</t>
  </si>
  <si>
    <t>Tekući projekt 730020</t>
  </si>
  <si>
    <t>Program 7400</t>
  </si>
  <si>
    <t>Financiranje programa za djecu i mlade</t>
  </si>
  <si>
    <t>Aktivnost 740020</t>
  </si>
  <si>
    <t>Program 7500</t>
  </si>
  <si>
    <t>Kapitalni projekt 750010</t>
  </si>
  <si>
    <t>Izgradnja vrtića</t>
  </si>
  <si>
    <t>Glava 00302</t>
  </si>
  <si>
    <t>Dječji vrtić "Latica" Zadar</t>
  </si>
  <si>
    <t>Dječji vrtić "Orkulice" Sali</t>
  </si>
  <si>
    <t>Program 7600</t>
  </si>
  <si>
    <t>Sufinanciranje rada vrtića Latica</t>
  </si>
  <si>
    <t>Razdjel 004</t>
  </si>
  <si>
    <t>KNJIŽNICA</t>
  </si>
  <si>
    <t>Glava 00401</t>
  </si>
  <si>
    <t>Hrvatska knjižnica i čitaonica Sali</t>
  </si>
  <si>
    <t>Program 8300</t>
  </si>
  <si>
    <t>Redovna djelatnost knjižnice</t>
  </si>
  <si>
    <t>Aktivnost 830010</t>
  </si>
  <si>
    <t>Aktivnost 830020</t>
  </si>
  <si>
    <t>Tekući projekt 830010</t>
  </si>
  <si>
    <t>Aktivnost 760010</t>
  </si>
  <si>
    <t>Kapitalni projekt 830010</t>
  </si>
  <si>
    <t>Proširenje i opremanje knjižnice u Salima</t>
  </si>
  <si>
    <t>Glava 00402</t>
  </si>
  <si>
    <t>Gradska knjižnica Zadar</t>
  </si>
  <si>
    <t>Program 8400</t>
  </si>
  <si>
    <t>Bibliobus</t>
  </si>
  <si>
    <t>Aktivnost 840010</t>
  </si>
  <si>
    <t>Sufinanciranje bibliobusa</t>
  </si>
  <si>
    <t>Razdjel 005</t>
  </si>
  <si>
    <t>MJESNA SAMOUPRAVA</t>
  </si>
  <si>
    <t>Glava 00501</t>
  </si>
  <si>
    <t>Mjesni odbori</t>
  </si>
  <si>
    <t>Rad mjesnih odbora</t>
  </si>
  <si>
    <t>Financiranje troškova mjesnih odbora</t>
  </si>
  <si>
    <t>UKUPNO</t>
  </si>
  <si>
    <t>041 Opći ekonomski, trgovački i poslovi vezani uz rad</t>
  </si>
  <si>
    <t>066 Rashodi vez.uz stanov.i kom.pogod.koji nisu drugd.svrstani</t>
  </si>
  <si>
    <t>109 Aktivnosti socijal.zašt.koje nisu drugdje svrstane</t>
  </si>
  <si>
    <t>Aktivnost 200050</t>
  </si>
  <si>
    <t>Proračunska zaliha</t>
  </si>
  <si>
    <t>Održavanje i uređenje općinskih zgrada i prostora</t>
  </si>
  <si>
    <t>Izvor 8</t>
  </si>
  <si>
    <t>Namjenski primici</t>
  </si>
  <si>
    <t>Mrtvačnica</t>
  </si>
  <si>
    <t>Članak 1.</t>
  </si>
  <si>
    <t>Članak 2.</t>
  </si>
  <si>
    <t>Prihodi i rashodi te primici i izdaci iskazani po ekonomskoj klasifikaciji prikazani su u Općem dijelu kako slijedi:</t>
  </si>
  <si>
    <t>Članak 3.</t>
  </si>
  <si>
    <t>Članak 4.</t>
  </si>
  <si>
    <t>Općinsko vijeće Općine Sali</t>
  </si>
  <si>
    <t>Predsjednica</t>
  </si>
  <si>
    <t>Ivana Kirinić Frka</t>
  </si>
  <si>
    <t xml:space="preserve">Održavanje nerazvrstanih cesta i putova </t>
  </si>
  <si>
    <t>Izgradnja i rekonstrukcija nerazvrstanih cesta i putova i prateće prometne infrastrukture</t>
  </si>
  <si>
    <t>Dodatna ulaganja na nefinancijskoj imovini</t>
  </si>
  <si>
    <t>Funkcija</t>
  </si>
  <si>
    <t>011</t>
  </si>
  <si>
    <t>013</t>
  </si>
  <si>
    <t>062</t>
  </si>
  <si>
    <t>064</t>
  </si>
  <si>
    <t>045</t>
  </si>
  <si>
    <t>104</t>
  </si>
  <si>
    <t>051</t>
  </si>
  <si>
    <t>063</t>
  </si>
  <si>
    <t>056</t>
  </si>
  <si>
    <t>054</t>
  </si>
  <si>
    <t>032</t>
  </si>
  <si>
    <t>036</t>
  </si>
  <si>
    <t>095</t>
  </si>
  <si>
    <t>091</t>
  </si>
  <si>
    <t>072</t>
  </si>
  <si>
    <t>102</t>
  </si>
  <si>
    <t>106</t>
  </si>
  <si>
    <t>101</t>
  </si>
  <si>
    <t>082</t>
  </si>
  <si>
    <t>081</t>
  </si>
  <si>
    <t>084</t>
  </si>
  <si>
    <t>042</t>
  </si>
  <si>
    <t>047</t>
  </si>
  <si>
    <t>043</t>
  </si>
  <si>
    <t>Prihodi za posebne namjene</t>
  </si>
  <si>
    <t>Program 5200</t>
  </si>
  <si>
    <t>Izgradnja aerodroma</t>
  </si>
  <si>
    <t>Zračni promet</t>
  </si>
  <si>
    <t>Povećanje/  smanjenje</t>
  </si>
  <si>
    <t>Povećanje/ smanjenje</t>
  </si>
  <si>
    <t>Tekući projekt 710020</t>
  </si>
  <si>
    <t>Pomoći za zdravstvo</t>
  </si>
  <si>
    <t>Subvencije i pomoći u svrhu prijevoza putnika</t>
  </si>
  <si>
    <t>Uređenje luka, pristaništa i plaža</t>
  </si>
  <si>
    <t>Redovna djelatnost DV "Orkulice" Sali</t>
  </si>
  <si>
    <t>Nabava namještaja i opreme</t>
  </si>
  <si>
    <t>031</t>
  </si>
  <si>
    <t>Sitni inventar</t>
  </si>
  <si>
    <t>sa projekcijama za 2025. i 2026. godinu</t>
  </si>
  <si>
    <t>Protupožarni putovi</t>
  </si>
  <si>
    <t>Skloništa za životinje</t>
  </si>
  <si>
    <t>Program 4901</t>
  </si>
  <si>
    <t>Pomoći unutar općeg proračuna</t>
  </si>
  <si>
    <t>Aktivnost 49010</t>
  </si>
  <si>
    <t>Pomoći dane u inozemstvo i unutar općeg proračuna</t>
  </si>
  <si>
    <t>Izvor 81</t>
  </si>
  <si>
    <t>052</t>
  </si>
  <si>
    <t>Program 1100</t>
  </si>
  <si>
    <t>Aktivnost 110010</t>
  </si>
  <si>
    <t>IZMJENE I DOPUNE PRORAČUNA OPĆINE SALI ZA 2025. GODINU</t>
  </si>
  <si>
    <t>Proračun Općine Sali za 2025. godinu sa projekcijama za 2026. i 2027. godinu sastoje se od Općeg i Posebnog dijela.</t>
  </si>
  <si>
    <t>Izvršenje 2023.</t>
  </si>
  <si>
    <t>Plan 2024.</t>
  </si>
  <si>
    <t>Izvorni plan 2025.</t>
  </si>
  <si>
    <t>Novi plan 2025.</t>
  </si>
  <si>
    <t>Projekcija proračuna za 2027.</t>
  </si>
  <si>
    <t>Proračun za 2025.</t>
  </si>
  <si>
    <t>Višak prihoda</t>
  </si>
  <si>
    <t>Novi plan za 2025.</t>
  </si>
  <si>
    <t>Projekcija proračuna za 2026</t>
  </si>
  <si>
    <t>U posebnom dijelu Proračuna Općine Sali za 2025. godinu rashodi i izdaci iskazani su prema proračunskoj klasifikaciji i raspoređuju se po programima, aktivnostima, korisnicima i namjnama kako slijedi:</t>
  </si>
  <si>
    <t>Urbanistički planovi</t>
  </si>
  <si>
    <t>Aktivnost 500010</t>
  </si>
  <si>
    <t>Prebacivanje prostorno-planske dokumetacije u planove nove generacije</t>
  </si>
  <si>
    <t>Aktivnost 530040</t>
  </si>
  <si>
    <t>Prilagodba klimatskim promjenama</t>
  </si>
  <si>
    <t>Izgradnja  vrtića</t>
  </si>
  <si>
    <t>Ove izmjene i dopune Proračuna Općine Sali za 2025. godinu sa projekcijama za 2026. i 2027. godinu objaviti će se u "Službenom glasniku Općine Sali".</t>
  </si>
  <si>
    <t>RASHODI POSLOVANJA PO IZVORIMA</t>
  </si>
  <si>
    <t>višak</t>
  </si>
  <si>
    <t>Ukupno:</t>
  </si>
  <si>
    <t>Sveukupno rashodi:</t>
  </si>
  <si>
    <t>Ukupno po izvorima:</t>
  </si>
  <si>
    <t>višak prihoda</t>
  </si>
  <si>
    <t>PRIHODI POSLOVANJA PREMA IZVORIMA</t>
  </si>
  <si>
    <t>Naziv izvora</t>
  </si>
  <si>
    <t>RASHODI POSLOVANJA PREMA IZVORIMA</t>
  </si>
  <si>
    <t>Temeljem članka 45. Zakona o proračunu (NN 144/21) i članka 30. Statuta Općine Sali (Službeni glasnik Općine Sali" br. 2/2016 - pročišćeni tekst), Općinsko vijeće Općine Sali na 3. sjednici održanoj dana 2. prosinca 2025. godine donosi</t>
  </si>
  <si>
    <t>KLASA: 400-01/24-01/02</t>
  </si>
  <si>
    <t>URBROJ: 2198/15-01-25-3</t>
  </si>
  <si>
    <t>Sali, 2. prosinca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</si>
</sst>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16"/>
      <color rgb="FF92D05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16" xfId="0" applyBorder="1"/>
    <xf numFmtId="0" fontId="0" fillId="0" borderId="29" xfId="0" applyBorder="1"/>
    <xf numFmtId="0" fontId="0" fillId="0" borderId="1" xfId="0" applyBorder="1"/>
    <xf numFmtId="0" fontId="4" fillId="0" borderId="1" xfId="0" applyFont="1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13" xfId="0" applyBorder="1"/>
    <xf numFmtId="0" fontId="1" fillId="0" borderId="30" xfId="0" applyFont="1" applyBorder="1"/>
    <xf numFmtId="0" fontId="1" fillId="0" borderId="0" xfId="0" applyFont="1"/>
    <xf numFmtId="0" fontId="1" fillId="0" borderId="29" xfId="0" applyFont="1" applyBorder="1"/>
    <xf numFmtId="0" fontId="1" fillId="0" borderId="31" xfId="0" applyFont="1" applyBorder="1"/>
    <xf numFmtId="0" fontId="1" fillId="0" borderId="16" xfId="0" applyFont="1" applyBorder="1"/>
    <xf numFmtId="0" fontId="1" fillId="0" borderId="1" xfId="0" applyFont="1" applyBorder="1"/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/>
    <xf numFmtId="4" fontId="0" fillId="0" borderId="0" xfId="0" applyNumberFormat="1"/>
    <xf numFmtId="0" fontId="5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4" borderId="15" xfId="0" applyFill="1" applyBorder="1"/>
    <xf numFmtId="49" fontId="0" fillId="4" borderId="54" xfId="0" applyNumberFormat="1" applyFill="1" applyBorder="1" applyAlignment="1">
      <alignment horizontal="right"/>
    </xf>
    <xf numFmtId="0" fontId="0" fillId="6" borderId="39" xfId="0" applyFill="1" applyBorder="1"/>
    <xf numFmtId="49" fontId="0" fillId="6" borderId="54" xfId="0" applyNumberFormat="1" applyFill="1" applyBorder="1" applyAlignment="1">
      <alignment horizontal="right"/>
    </xf>
    <xf numFmtId="0" fontId="0" fillId="5" borderId="15" xfId="0" applyFill="1" applyBorder="1"/>
    <xf numFmtId="49" fontId="0" fillId="5" borderId="54" xfId="0" applyNumberFormat="1" applyFill="1" applyBorder="1" applyAlignment="1">
      <alignment horizontal="right"/>
    </xf>
    <xf numFmtId="0" fontId="1" fillId="0" borderId="39" xfId="0" applyFont="1" applyBorder="1"/>
    <xf numFmtId="49" fontId="0" fillId="0" borderId="54" xfId="0" applyNumberFormat="1" applyBorder="1" applyAlignment="1">
      <alignment horizontal="right"/>
    </xf>
    <xf numFmtId="0" fontId="0" fillId="0" borderId="15" xfId="0" applyBorder="1"/>
    <xf numFmtId="0" fontId="0" fillId="0" borderId="39" xfId="0" applyBorder="1"/>
    <xf numFmtId="0" fontId="1" fillId="0" borderId="15" xfId="0" applyFont="1" applyBorder="1"/>
    <xf numFmtId="0" fontId="1" fillId="4" borderId="15" xfId="0" applyFont="1" applyFill="1" applyBorder="1"/>
    <xf numFmtId="0" fontId="1" fillId="5" borderId="15" xfId="0" applyFont="1" applyFill="1" applyBorder="1"/>
    <xf numFmtId="0" fontId="0" fillId="6" borderId="15" xfId="0" applyFill="1" applyBorder="1"/>
    <xf numFmtId="0" fontId="1" fillId="5" borderId="39" xfId="0" applyFont="1" applyFill="1" applyBorder="1"/>
    <xf numFmtId="49" fontId="0" fillId="0" borderId="55" xfId="0" applyNumberFormat="1" applyBorder="1" applyAlignment="1">
      <alignment horizontal="right"/>
    </xf>
    <xf numFmtId="0" fontId="0" fillId="7" borderId="56" xfId="0" applyFill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5" borderId="27" xfId="0" applyNumberFormat="1" applyFill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4" fillId="0" borderId="45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3" fillId="2" borderId="16" xfId="0" applyNumberFormat="1" applyFont="1" applyFill="1" applyBorder="1" applyAlignment="1">
      <alignment horizontal="right"/>
    </xf>
    <xf numFmtId="164" fontId="3" fillId="2" borderId="22" xfId="0" applyNumberFormat="1" applyFont="1" applyFill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0" fillId="0" borderId="57" xfId="0" applyNumberFormat="1" applyBorder="1" applyAlignment="1">
      <alignment horizontal="right"/>
    </xf>
    <xf numFmtId="164" fontId="2" fillId="0" borderId="34" xfId="0" applyNumberFormat="1" applyFont="1" applyBorder="1" applyAlignment="1">
      <alignment horizontal="right"/>
    </xf>
    <xf numFmtId="164" fontId="3" fillId="2" borderId="32" xfId="0" applyNumberFormat="1" applyFont="1" applyFill="1" applyBorder="1" applyAlignment="1">
      <alignment horizontal="right"/>
    </xf>
    <xf numFmtId="0" fontId="10" fillId="0" borderId="5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58" xfId="0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right"/>
    </xf>
    <xf numFmtId="164" fontId="2" fillId="0" borderId="32" xfId="0" applyNumberFormat="1" applyFont="1" applyBorder="1" applyAlignment="1">
      <alignment horizontal="right"/>
    </xf>
    <xf numFmtId="0" fontId="10" fillId="0" borderId="36" xfId="0" applyFont="1" applyBorder="1" applyAlignment="1">
      <alignment horizontal="center"/>
    </xf>
    <xf numFmtId="164" fontId="1" fillId="0" borderId="58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4" fontId="0" fillId="0" borderId="29" xfId="0" applyNumberFormat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0" fontId="10" fillId="0" borderId="27" xfId="0" applyFont="1" applyBorder="1" applyAlignment="1">
      <alignment horizontal="center" wrapText="1"/>
    </xf>
    <xf numFmtId="164" fontId="0" fillId="5" borderId="36" xfId="0" applyNumberFormat="1" applyFill="1" applyBorder="1"/>
    <xf numFmtId="164" fontId="1" fillId="0" borderId="1" xfId="0" applyNumberFormat="1" applyFont="1" applyBorder="1" applyAlignment="1">
      <alignment horizontal="right"/>
    </xf>
    <xf numFmtId="164" fontId="4" fillId="0" borderId="48" xfId="0" applyNumberFormat="1" applyFont="1" applyBorder="1" applyAlignment="1">
      <alignment horizontal="right"/>
    </xf>
    <xf numFmtId="0" fontId="10" fillId="0" borderId="35" xfId="0" applyFont="1" applyBorder="1"/>
    <xf numFmtId="0" fontId="10" fillId="0" borderId="27" xfId="0" applyFont="1" applyBorder="1"/>
    <xf numFmtId="0" fontId="10" fillId="0" borderId="36" xfId="0" applyFont="1" applyBorder="1"/>
    <xf numFmtId="164" fontId="1" fillId="4" borderId="1" xfId="0" applyNumberFormat="1" applyFont="1" applyFill="1" applyBorder="1" applyAlignment="1">
      <alignment horizontal="right"/>
    </xf>
    <xf numFmtId="164" fontId="1" fillId="6" borderId="29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4" fontId="1" fillId="5" borderId="29" xfId="0" applyNumberFormat="1" applyFont="1" applyFill="1" applyBorder="1" applyAlignment="1">
      <alignment horizontal="right"/>
    </xf>
    <xf numFmtId="164" fontId="1" fillId="5" borderId="34" xfId="0" applyNumberFormat="1" applyFont="1" applyFill="1" applyBorder="1" applyAlignment="1">
      <alignment horizontal="right"/>
    </xf>
    <xf numFmtId="164" fontId="0" fillId="0" borderId="60" xfId="0" applyNumberFormat="1" applyBorder="1" applyAlignment="1">
      <alignment horizontal="right"/>
    </xf>
    <xf numFmtId="164" fontId="0" fillId="7" borderId="32" xfId="0" applyNumberFormat="1" applyFill="1" applyBorder="1" applyAlignment="1">
      <alignment horizontal="right"/>
    </xf>
    <xf numFmtId="0" fontId="10" fillId="3" borderId="49" xfId="0" applyFont="1" applyFill="1" applyBorder="1" applyAlignment="1">
      <alignment vertical="center"/>
    </xf>
    <xf numFmtId="164" fontId="10" fillId="3" borderId="52" xfId="0" applyNumberFormat="1" applyFont="1" applyFill="1" applyBorder="1" applyAlignment="1">
      <alignment horizontal="center" vertical="center" wrapText="1"/>
    </xf>
    <xf numFmtId="164" fontId="10" fillId="3" borderId="59" xfId="0" applyNumberFormat="1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wrapText="1"/>
    </xf>
    <xf numFmtId="164" fontId="0" fillId="2" borderId="36" xfId="0" applyNumberFormat="1" applyFill="1" applyBorder="1" applyAlignment="1">
      <alignment horizontal="right"/>
    </xf>
    <xf numFmtId="0" fontId="10" fillId="2" borderId="35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 wrapText="1"/>
    </xf>
    <xf numFmtId="0" fontId="0" fillId="8" borderId="31" xfId="0" applyFill="1" applyBorder="1"/>
    <xf numFmtId="0" fontId="0" fillId="8" borderId="16" xfId="0" applyFill="1" applyBorder="1"/>
    <xf numFmtId="0" fontId="4" fillId="8" borderId="1" xfId="0" applyFont="1" applyFill="1" applyBorder="1"/>
    <xf numFmtId="164" fontId="4" fillId="8" borderId="16" xfId="0" applyNumberFormat="1" applyFont="1" applyFill="1" applyBorder="1" applyAlignment="1">
      <alignment horizontal="right"/>
    </xf>
    <xf numFmtId="164" fontId="4" fillId="8" borderId="1" xfId="0" applyNumberFormat="1" applyFont="1" applyFill="1" applyBorder="1" applyAlignment="1">
      <alignment horizontal="right"/>
    </xf>
    <xf numFmtId="0" fontId="0" fillId="8" borderId="30" xfId="0" applyFill="1" applyBorder="1"/>
    <xf numFmtId="0" fontId="0" fillId="8" borderId="0" xfId="0" applyFill="1"/>
    <xf numFmtId="0" fontId="4" fillId="8" borderId="29" xfId="0" applyFont="1" applyFill="1" applyBorder="1"/>
    <xf numFmtId="164" fontId="4" fillId="8" borderId="29" xfId="0" applyNumberFormat="1" applyFont="1" applyFill="1" applyBorder="1" applyAlignment="1">
      <alignment horizontal="right"/>
    </xf>
    <xf numFmtId="0" fontId="0" fillId="8" borderId="20" xfId="0" applyFill="1" applyBorder="1"/>
    <xf numFmtId="0" fontId="0" fillId="8" borderId="22" xfId="0" applyFill="1" applyBorder="1"/>
    <xf numFmtId="0" fontId="4" fillId="8" borderId="32" xfId="0" applyFont="1" applyFill="1" applyBorder="1"/>
    <xf numFmtId="164" fontId="4" fillId="8" borderId="32" xfId="0" applyNumberFormat="1" applyFont="1" applyFill="1" applyBorder="1" applyAlignment="1">
      <alignment horizontal="right"/>
    </xf>
    <xf numFmtId="0" fontId="0" fillId="8" borderId="33" xfId="0" applyFill="1" applyBorder="1"/>
    <xf numFmtId="0" fontId="0" fillId="8" borderId="13" xfId="0" applyFill="1" applyBorder="1"/>
    <xf numFmtId="164" fontId="5" fillId="8" borderId="1" xfId="0" applyNumberFormat="1" applyFont="1" applyFill="1" applyBorder="1" applyAlignment="1">
      <alignment horizontal="right"/>
    </xf>
    <xf numFmtId="0" fontId="0" fillId="8" borderId="1" xfId="0" applyFill="1" applyBorder="1"/>
    <xf numFmtId="0" fontId="0" fillId="8" borderId="12" xfId="0" applyFill="1" applyBorder="1"/>
    <xf numFmtId="0" fontId="0" fillId="8" borderId="34" xfId="0" applyFill="1" applyBorder="1"/>
    <xf numFmtId="164" fontId="10" fillId="2" borderId="27" xfId="0" applyNumberFormat="1" applyFont="1" applyFill="1" applyBorder="1" applyAlignment="1">
      <alignment horizontal="center" wrapText="1"/>
    </xf>
    <xf numFmtId="164" fontId="10" fillId="2" borderId="36" xfId="0" applyNumberFormat="1" applyFont="1" applyFill="1" applyBorder="1" applyAlignment="1">
      <alignment horizontal="center"/>
    </xf>
    <xf numFmtId="0" fontId="0" fillId="8" borderId="47" xfId="0" applyFill="1" applyBorder="1"/>
    <xf numFmtId="0" fontId="0" fillId="8" borderId="45" xfId="0" applyFill="1" applyBorder="1"/>
    <xf numFmtId="0" fontId="4" fillId="8" borderId="48" xfId="0" applyFont="1" applyFill="1" applyBorder="1"/>
    <xf numFmtId="164" fontId="4" fillId="8" borderId="48" xfId="0" applyNumberFormat="1" applyFont="1" applyFill="1" applyBorder="1" applyAlignment="1">
      <alignment horizontal="right"/>
    </xf>
    <xf numFmtId="0" fontId="0" fillId="8" borderId="15" xfId="0" applyFill="1" applyBorder="1"/>
    <xf numFmtId="49" fontId="0" fillId="8" borderId="54" xfId="0" applyNumberFormat="1" applyFill="1" applyBorder="1" applyAlignment="1">
      <alignment horizontal="right"/>
    </xf>
    <xf numFmtId="0" fontId="0" fillId="8" borderId="39" xfId="0" applyFill="1" applyBorder="1"/>
    <xf numFmtId="164" fontId="4" fillId="8" borderId="60" xfId="0" applyNumberFormat="1" applyFont="1" applyFill="1" applyBorder="1" applyAlignment="1">
      <alignment horizontal="right"/>
    </xf>
    <xf numFmtId="0" fontId="1" fillId="8" borderId="15" xfId="0" applyFont="1" applyFill="1" applyBorder="1"/>
    <xf numFmtId="164" fontId="0" fillId="8" borderId="1" xfId="0" applyNumberFormat="1" applyFill="1" applyBorder="1" applyAlignment="1">
      <alignment horizontal="right"/>
    </xf>
    <xf numFmtId="164" fontId="3" fillId="0" borderId="16" xfId="0" applyNumberFormat="1" applyFont="1" applyBorder="1" applyAlignment="1">
      <alignment horizontal="right"/>
    </xf>
    <xf numFmtId="164" fontId="3" fillId="5" borderId="34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49" fontId="0" fillId="0" borderId="61" xfId="0" applyNumberFormat="1" applyBorder="1" applyAlignment="1">
      <alignment horizontal="right"/>
    </xf>
    <xf numFmtId="49" fontId="1" fillId="0" borderId="54" xfId="0" applyNumberFormat="1" applyFont="1" applyBorder="1" applyAlignment="1">
      <alignment horizontal="right"/>
    </xf>
    <xf numFmtId="0" fontId="0" fillId="0" borderId="62" xfId="0" applyBorder="1"/>
    <xf numFmtId="49" fontId="1" fillId="8" borderId="54" xfId="0" applyNumberFormat="1" applyFont="1" applyFill="1" applyBorder="1" applyAlignment="1">
      <alignment horizontal="left"/>
    </xf>
    <xf numFmtId="164" fontId="2" fillId="0" borderId="16" xfId="0" applyNumberFormat="1" applyFont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164" fontId="12" fillId="0" borderId="29" xfId="0" applyNumberFormat="1" applyFont="1" applyBorder="1" applyAlignment="1">
      <alignment horizontal="right"/>
    </xf>
    <xf numFmtId="164" fontId="12" fillId="0" borderId="58" xfId="0" applyNumberFormat="1" applyFont="1" applyBorder="1" applyAlignment="1">
      <alignment horizontal="right"/>
    </xf>
    <xf numFmtId="164" fontId="2" fillId="8" borderId="16" xfId="0" applyNumberFormat="1" applyFont="1" applyFill="1" applyBorder="1" applyAlignment="1">
      <alignment horizontal="right"/>
    </xf>
    <xf numFmtId="164" fontId="11" fillId="8" borderId="16" xfId="0" applyNumberFormat="1" applyFont="1" applyFill="1" applyBorder="1" applyAlignment="1">
      <alignment horizontal="right"/>
    </xf>
    <xf numFmtId="164" fontId="11" fillId="5" borderId="36" xfId="0" applyNumberFormat="1" applyFont="1" applyFill="1" applyBorder="1" applyAlignment="1">
      <alignment horizontal="right"/>
    </xf>
    <xf numFmtId="49" fontId="4" fillId="8" borderId="54" xfId="0" applyNumberFormat="1" applyFont="1" applyFill="1" applyBorder="1" applyAlignment="1">
      <alignment horizontal="right"/>
    </xf>
    <xf numFmtId="0" fontId="4" fillId="8" borderId="15" xfId="0" applyFont="1" applyFill="1" applyBorder="1"/>
    <xf numFmtId="164" fontId="12" fillId="0" borderId="16" xfId="0" applyNumberFormat="1" applyFont="1" applyBorder="1" applyAlignment="1">
      <alignment horizontal="right"/>
    </xf>
    <xf numFmtId="164" fontId="12" fillId="2" borderId="34" xfId="0" applyNumberFormat="1" applyFont="1" applyFill="1" applyBorder="1" applyAlignment="1">
      <alignment horizontal="right"/>
    </xf>
    <xf numFmtId="0" fontId="10" fillId="0" borderId="59" xfId="0" applyFont="1" applyBorder="1" applyAlignment="1">
      <alignment horizontal="center"/>
    </xf>
    <xf numFmtId="164" fontId="4" fillId="8" borderId="17" xfId="0" applyNumberFormat="1" applyFont="1" applyFill="1" applyBorder="1" applyAlignment="1">
      <alignment horizontal="right"/>
    </xf>
    <xf numFmtId="164" fontId="4" fillId="8" borderId="1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4" fontId="11" fillId="0" borderId="16" xfId="0" applyNumberFormat="1" applyFont="1" applyBorder="1" applyAlignment="1">
      <alignment horizontal="right"/>
    </xf>
    <xf numFmtId="164" fontId="2" fillId="0" borderId="57" xfId="0" applyNumberFormat="1" applyFont="1" applyBorder="1" applyAlignment="1">
      <alignment horizontal="right"/>
    </xf>
    <xf numFmtId="164" fontId="4" fillId="8" borderId="13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8" borderId="16" xfId="0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164" fontId="14" fillId="8" borderId="16" xfId="0" applyNumberFormat="1" applyFont="1" applyFill="1" applyBorder="1" applyAlignment="1">
      <alignment horizontal="right"/>
    </xf>
    <xf numFmtId="164" fontId="4" fillId="8" borderId="19" xfId="0" applyNumberFormat="1" applyFont="1" applyFill="1" applyBorder="1" applyAlignment="1">
      <alignment horizontal="right"/>
    </xf>
    <xf numFmtId="164" fontId="12" fillId="6" borderId="1" xfId="0" applyNumberFormat="1" applyFont="1" applyFill="1" applyBorder="1" applyAlignment="1">
      <alignment horizontal="right"/>
    </xf>
    <xf numFmtId="164" fontId="11" fillId="5" borderId="36" xfId="0" applyNumberFormat="1" applyFont="1" applyFill="1" applyBorder="1"/>
    <xf numFmtId="164" fontId="11" fillId="7" borderId="32" xfId="0" applyNumberFormat="1" applyFont="1" applyFill="1" applyBorder="1" applyAlignment="1">
      <alignment horizontal="right"/>
    </xf>
    <xf numFmtId="164" fontId="11" fillId="0" borderId="34" xfId="0" applyNumberFormat="1" applyFont="1" applyBorder="1" applyAlignment="1">
      <alignment horizontal="right"/>
    </xf>
    <xf numFmtId="164" fontId="12" fillId="2" borderId="1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0" fontId="4" fillId="8" borderId="16" xfId="0" applyFont="1" applyFill="1" applyBorder="1" applyAlignment="1">
      <alignment horizontal="left"/>
    </xf>
    <xf numFmtId="164" fontId="5" fillId="8" borderId="16" xfId="0" applyNumberFormat="1" applyFont="1" applyFill="1" applyBorder="1" applyAlignment="1">
      <alignment horizontal="right"/>
    </xf>
    <xf numFmtId="164" fontId="4" fillId="8" borderId="41" xfId="0" applyNumberFormat="1" applyFont="1" applyFill="1" applyBorder="1" applyAlignment="1">
      <alignment horizontal="right"/>
    </xf>
    <xf numFmtId="0" fontId="4" fillId="8" borderId="5" xfId="0" applyFont="1" applyFill="1" applyBorder="1" applyAlignment="1">
      <alignment horizontal="left" wrapText="1"/>
    </xf>
    <xf numFmtId="164" fontId="4" fillId="8" borderId="4" xfId="0" applyNumberFormat="1" applyFont="1" applyFill="1" applyBorder="1" applyAlignment="1">
      <alignment horizontal="right"/>
    </xf>
    <xf numFmtId="164" fontId="4" fillId="8" borderId="57" xfId="0" applyNumberFormat="1" applyFont="1" applyFill="1" applyBorder="1" applyAlignment="1">
      <alignment horizontal="right"/>
    </xf>
    <xf numFmtId="164" fontId="4" fillId="8" borderId="11" xfId="0" applyNumberFormat="1" applyFont="1" applyFill="1" applyBorder="1" applyAlignment="1">
      <alignment horizontal="right"/>
    </xf>
    <xf numFmtId="164" fontId="4" fillId="8" borderId="63" xfId="0" applyNumberFormat="1" applyFont="1" applyFill="1" applyBorder="1" applyAlignment="1">
      <alignment horizontal="right"/>
    </xf>
    <xf numFmtId="0" fontId="0" fillId="8" borderId="48" xfId="0" applyFill="1" applyBorder="1"/>
    <xf numFmtId="164" fontId="4" fillId="8" borderId="1" xfId="0" applyNumberFormat="1" applyFont="1" applyFill="1" applyBorder="1"/>
    <xf numFmtId="0" fontId="4" fillId="8" borderId="4" xfId="0" applyFont="1" applyFill="1" applyBorder="1" applyAlignment="1">
      <alignment horizontal="left"/>
    </xf>
    <xf numFmtId="49" fontId="0" fillId="8" borderId="55" xfId="0" applyNumberForma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39" xfId="0" applyFont="1" applyBorder="1"/>
    <xf numFmtId="0" fontId="15" fillId="0" borderId="39" xfId="0" applyFont="1" applyBorder="1"/>
    <xf numFmtId="164" fontId="11" fillId="0" borderId="0" xfId="0" applyNumberFormat="1" applyFont="1"/>
    <xf numFmtId="164" fontId="5" fillId="8" borderId="18" xfId="0" applyNumberFormat="1" applyFont="1" applyFill="1" applyBorder="1" applyAlignment="1">
      <alignment horizontal="right"/>
    </xf>
    <xf numFmtId="164" fontId="5" fillId="8" borderId="17" xfId="0" applyNumberFormat="1" applyFont="1" applyFill="1" applyBorder="1" applyAlignment="1">
      <alignment horizontal="right"/>
    </xf>
    <xf numFmtId="164" fontId="5" fillId="8" borderId="19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64" fontId="0" fillId="5" borderId="28" xfId="0" applyNumberFormat="1" applyFill="1" applyBorder="1" applyAlignment="1">
      <alignment horizontal="right"/>
    </xf>
    <xf numFmtId="164" fontId="11" fillId="5" borderId="28" xfId="0" applyNumberFormat="1" applyFont="1" applyFill="1" applyBorder="1" applyAlignment="1">
      <alignment horizontal="right"/>
    </xf>
    <xf numFmtId="0" fontId="0" fillId="0" borderId="41" xfId="0" applyBorder="1"/>
    <xf numFmtId="0" fontId="0" fillId="0" borderId="5" xfId="0" applyBorder="1"/>
    <xf numFmtId="4" fontId="2" fillId="0" borderId="16" xfId="0" applyNumberFormat="1" applyFont="1" applyBorder="1"/>
    <xf numFmtId="4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57" xfId="0" applyFont="1" applyBorder="1"/>
    <xf numFmtId="0" fontId="2" fillId="0" borderId="41" xfId="0" applyFont="1" applyBorder="1"/>
    <xf numFmtId="0" fontId="2" fillId="0" borderId="40" xfId="0" applyFont="1" applyBorder="1"/>
    <xf numFmtId="0" fontId="2" fillId="0" borderId="5" xfId="0" applyFont="1" applyBorder="1"/>
    <xf numFmtId="0" fontId="2" fillId="0" borderId="18" xfId="0" applyFont="1" applyBorder="1"/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4" fontId="2" fillId="0" borderId="0" xfId="0" applyNumberFormat="1" applyFont="1"/>
    <xf numFmtId="4" fontId="2" fillId="0" borderId="5" xfId="0" applyNumberFormat="1" applyFont="1" applyBorder="1"/>
    <xf numFmtId="4" fontId="2" fillId="0" borderId="4" xfId="0" applyNumberFormat="1" applyFont="1" applyBorder="1"/>
    <xf numFmtId="4" fontId="2" fillId="0" borderId="57" xfId="0" applyNumberFormat="1" applyFont="1" applyBorder="1"/>
    <xf numFmtId="4" fontId="2" fillId="0" borderId="40" xfId="0" applyNumberFormat="1" applyFont="1" applyBorder="1"/>
    <xf numFmtId="4" fontId="2" fillId="0" borderId="41" xfId="0" applyNumberFormat="1" applyFont="1" applyBorder="1"/>
    <xf numFmtId="4" fontId="2" fillId="0" borderId="18" xfId="0" applyNumberFormat="1" applyFont="1" applyBorder="1"/>
    <xf numFmtId="4" fontId="0" fillId="0" borderId="13" xfId="0" applyNumberFormat="1" applyBorder="1"/>
    <xf numFmtId="0" fontId="9" fillId="0" borderId="0" xfId="0" applyFont="1" applyAlignment="1">
      <alignment horizontal="right" vertical="center"/>
    </xf>
    <xf numFmtId="0" fontId="0" fillId="0" borderId="64" xfId="0" applyBorder="1"/>
    <xf numFmtId="164" fontId="4" fillId="8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31" xfId="0" applyFont="1" applyBorder="1"/>
    <xf numFmtId="0" fontId="4" fillId="0" borderId="47" xfId="0" applyFont="1" applyBorder="1"/>
    <xf numFmtId="164" fontId="10" fillId="2" borderId="50" xfId="0" applyNumberFormat="1" applyFont="1" applyFill="1" applyBorder="1" applyAlignment="1">
      <alignment horizontal="center" wrapText="1"/>
    </xf>
    <xf numFmtId="164" fontId="10" fillId="2" borderId="50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17" xfId="0" applyNumberFormat="1" applyBorder="1"/>
    <xf numFmtId="164" fontId="0" fillId="0" borderId="42" xfId="0" applyNumberFormat="1" applyBorder="1"/>
    <xf numFmtId="164" fontId="11" fillId="0" borderId="1" xfId="0" applyNumberFormat="1" applyFont="1" applyBorder="1" applyAlignment="1">
      <alignment horizontal="right"/>
    </xf>
    <xf numFmtId="0" fontId="10" fillId="2" borderId="66" xfId="0" applyFont="1" applyFill="1" applyBorder="1" applyAlignment="1">
      <alignment horizontal="center"/>
    </xf>
    <xf numFmtId="164" fontId="5" fillId="8" borderId="22" xfId="0" applyNumberFormat="1" applyFont="1" applyFill="1" applyBorder="1" applyAlignment="1">
      <alignment horizontal="right"/>
    </xf>
    <xf numFmtId="0" fontId="4" fillId="8" borderId="16" xfId="0" applyFont="1" applyFill="1" applyBorder="1" applyAlignment="1">
      <alignment horizontal="left"/>
    </xf>
    <xf numFmtId="0" fontId="4" fillId="8" borderId="18" xfId="0" applyFont="1" applyFill="1" applyBorder="1" applyAlignment="1">
      <alignment horizontal="left"/>
    </xf>
    <xf numFmtId="164" fontId="4" fillId="8" borderId="17" xfId="0" applyNumberFormat="1" applyFont="1" applyFill="1" applyBorder="1" applyAlignment="1">
      <alignment horizontal="right"/>
    </xf>
    <xf numFmtId="164" fontId="4" fillId="8" borderId="18" xfId="0" applyNumberFormat="1" applyFont="1" applyFill="1" applyBorder="1" applyAlignment="1">
      <alignment horizontal="right"/>
    </xf>
    <xf numFmtId="0" fontId="4" fillId="5" borderId="26" xfId="0" applyFont="1" applyFill="1" applyBorder="1" applyAlignment="1">
      <alignment horizontal="right"/>
    </xf>
    <xf numFmtId="0" fontId="4" fillId="5" borderId="27" xfId="0" applyFont="1" applyFill="1" applyBorder="1" applyAlignment="1">
      <alignment horizontal="right"/>
    </xf>
    <xf numFmtId="164" fontId="0" fillId="5" borderId="28" xfId="0" applyNumberFormat="1" applyFill="1" applyBorder="1" applyAlignment="1">
      <alignment horizontal="right"/>
    </xf>
    <xf numFmtId="164" fontId="0" fillId="5" borderId="27" xfId="0" applyNumberFormat="1" applyFill="1" applyBorder="1" applyAlignment="1">
      <alignment horizontal="right"/>
    </xf>
    <xf numFmtId="164" fontId="0" fillId="5" borderId="38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17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/>
    <xf numFmtId="164" fontId="0" fillId="0" borderId="16" xfId="0" applyNumberFormat="1" applyBorder="1"/>
    <xf numFmtId="164" fontId="0" fillId="0" borderId="19" xfId="0" applyNumberFormat="1" applyBorder="1"/>
    <xf numFmtId="164" fontId="10" fillId="2" borderId="50" xfId="0" applyNumberFormat="1" applyFont="1" applyFill="1" applyBorder="1" applyAlignment="1">
      <alignment horizontal="center"/>
    </xf>
    <xf numFmtId="164" fontId="10" fillId="2" borderId="52" xfId="0" applyNumberFormat="1" applyFont="1" applyFill="1" applyBorder="1" applyAlignment="1">
      <alignment horizontal="center"/>
    </xf>
    <xf numFmtId="164" fontId="10" fillId="2" borderId="50" xfId="0" applyNumberFormat="1" applyFont="1" applyFill="1" applyBorder="1" applyAlignment="1">
      <alignment horizontal="center" wrapText="1"/>
    </xf>
    <xf numFmtId="164" fontId="10" fillId="2" borderId="52" xfId="0" applyNumberFormat="1" applyFont="1" applyFill="1" applyBorder="1" applyAlignment="1">
      <alignment horizontal="center" wrapText="1"/>
    </xf>
    <xf numFmtId="164" fontId="10" fillId="2" borderId="65" xfId="0" applyNumberFormat="1" applyFont="1" applyFill="1" applyBorder="1" applyAlignment="1">
      <alignment horizontal="center" wrapText="1"/>
    </xf>
    <xf numFmtId="0" fontId="10" fillId="2" borderId="52" xfId="0" applyFont="1" applyFill="1" applyBorder="1" applyAlignment="1">
      <alignment horizontal="center"/>
    </xf>
    <xf numFmtId="164" fontId="5" fillId="8" borderId="17" xfId="0" applyNumberFormat="1" applyFont="1" applyFill="1" applyBorder="1" applyAlignment="1">
      <alignment horizontal="right"/>
    </xf>
    <xf numFmtId="164" fontId="5" fillId="8" borderId="18" xfId="0" applyNumberFormat="1" applyFont="1" applyFill="1" applyBorder="1" applyAlignment="1">
      <alignment horizontal="right"/>
    </xf>
    <xf numFmtId="164" fontId="0" fillId="0" borderId="42" xfId="0" applyNumberFormat="1" applyBorder="1" applyAlignment="1">
      <alignment horizontal="right"/>
    </xf>
    <xf numFmtId="164" fontId="0" fillId="0" borderId="45" xfId="0" applyNumberFormat="1" applyBorder="1" applyAlignment="1">
      <alignment horizontal="right"/>
    </xf>
    <xf numFmtId="164" fontId="0" fillId="0" borderId="42" xfId="0" applyNumberFormat="1" applyBorder="1"/>
    <xf numFmtId="164" fontId="0" fillId="0" borderId="45" xfId="0" applyNumberFormat="1" applyBorder="1"/>
    <xf numFmtId="164" fontId="0" fillId="0" borderId="46" xfId="0" applyNumberFormat="1" applyBorder="1"/>
    <xf numFmtId="0" fontId="4" fillId="0" borderId="42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8" borderId="17" xfId="0" applyFont="1" applyFill="1" applyBorder="1" applyAlignment="1">
      <alignment horizontal="left" wrapText="1"/>
    </xf>
    <xf numFmtId="0" fontId="4" fillId="8" borderId="18" xfId="0" applyFont="1" applyFill="1" applyBorder="1" applyAlignment="1">
      <alignment horizontal="left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164" fontId="1" fillId="0" borderId="17" xfId="0" applyNumberFormat="1" applyFont="1" applyBorder="1" applyAlignment="1">
      <alignment horizontal="right"/>
    </xf>
    <xf numFmtId="164" fontId="1" fillId="0" borderId="18" xfId="0" applyNumberFormat="1" applyFont="1" applyBorder="1" applyAlignment="1">
      <alignment horizontal="right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5" borderId="17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left" wrapText="1"/>
    </xf>
    <xf numFmtId="0" fontId="4" fillId="8" borderId="16" xfId="0" applyFont="1" applyFill="1" applyBorder="1" applyAlignment="1">
      <alignment horizontal="left" wrapText="1"/>
    </xf>
    <xf numFmtId="0" fontId="4" fillId="8" borderId="17" xfId="0" applyFont="1" applyFill="1" applyBorder="1" applyAlignment="1">
      <alignment horizontal="left"/>
    </xf>
    <xf numFmtId="0" fontId="4" fillId="8" borderId="40" xfId="0" applyFont="1" applyFill="1" applyBorder="1" applyAlignment="1">
      <alignment horizontal="center"/>
    </xf>
    <xf numFmtId="0" fontId="4" fillId="8" borderId="41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 wrapText="1"/>
    </xf>
    <xf numFmtId="0" fontId="4" fillId="8" borderId="24" xfId="0" applyFont="1" applyFill="1" applyBorder="1" applyAlignment="1">
      <alignment horizontal="center" wrapText="1"/>
    </xf>
    <xf numFmtId="164" fontId="4" fillId="8" borderId="19" xfId="0" applyNumberFormat="1" applyFont="1" applyFill="1" applyBorder="1" applyAlignment="1">
      <alignment horizontal="right"/>
    </xf>
    <xf numFmtId="0" fontId="4" fillId="8" borderId="40" xfId="0" applyFont="1" applyFill="1" applyBorder="1" applyAlignment="1">
      <alignment horizontal="left" wrapText="1"/>
    </xf>
    <xf numFmtId="0" fontId="4" fillId="8" borderId="41" xfId="0" applyFont="1" applyFill="1" applyBorder="1" applyAlignment="1">
      <alignment horizontal="left" wrapText="1"/>
    </xf>
    <xf numFmtId="164" fontId="4" fillId="8" borderId="40" xfId="0" applyNumberFormat="1" applyFont="1" applyFill="1" applyBorder="1" applyAlignment="1">
      <alignment horizontal="right"/>
    </xf>
    <xf numFmtId="164" fontId="4" fillId="8" borderId="41" xfId="0" applyNumberFormat="1" applyFont="1" applyFill="1" applyBorder="1" applyAlignment="1">
      <alignment horizontal="right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left" wrapText="1"/>
    </xf>
    <xf numFmtId="164" fontId="4" fillId="8" borderId="17" xfId="0" applyNumberFormat="1" applyFont="1" applyFill="1" applyBorder="1" applyAlignment="1">
      <alignment horizontal="center"/>
    </xf>
    <xf numFmtId="164" fontId="4" fillId="8" borderId="18" xfId="0" applyNumberFormat="1" applyFont="1" applyFill="1" applyBorder="1" applyAlignment="1">
      <alignment horizontal="center"/>
    </xf>
    <xf numFmtId="164" fontId="5" fillId="8" borderId="16" xfId="0" applyNumberFormat="1" applyFont="1" applyFill="1" applyBorder="1" applyAlignment="1">
      <alignment horizontal="right"/>
    </xf>
    <xf numFmtId="164" fontId="5" fillId="8" borderId="19" xfId="0" applyNumberFormat="1" applyFont="1" applyFill="1" applyBorder="1" applyAlignment="1">
      <alignment horizontal="right"/>
    </xf>
    <xf numFmtId="164" fontId="4" fillId="8" borderId="16" xfId="0" applyNumberFormat="1" applyFont="1" applyFill="1" applyBorder="1" applyAlignment="1">
      <alignment horizontal="right"/>
    </xf>
    <xf numFmtId="0" fontId="4" fillId="8" borderId="40" xfId="0" applyFont="1" applyFill="1" applyBorder="1" applyAlignment="1">
      <alignment horizontal="left"/>
    </xf>
    <xf numFmtId="0" fontId="4" fillId="8" borderId="41" xfId="0" applyFont="1" applyFill="1" applyBorder="1" applyAlignment="1">
      <alignment horizontal="left"/>
    </xf>
    <xf numFmtId="164" fontId="4" fillId="8" borderId="57" xfId="0" applyNumberFormat="1" applyFont="1" applyFill="1" applyBorder="1" applyAlignment="1">
      <alignment horizontal="right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5" borderId="16" xfId="0" applyFont="1" applyFill="1" applyBorder="1" applyAlignment="1">
      <alignment horizontal="left" wrapText="1"/>
    </xf>
    <xf numFmtId="164" fontId="1" fillId="5" borderId="17" xfId="0" applyNumberFormat="1" applyFont="1" applyFill="1" applyBorder="1" applyAlignment="1">
      <alignment horizontal="right"/>
    </xf>
    <xf numFmtId="164" fontId="1" fillId="5" borderId="18" xfId="0" applyNumberFormat="1" applyFont="1" applyFill="1" applyBorder="1" applyAlignment="1">
      <alignment horizontal="right"/>
    </xf>
    <xf numFmtId="0" fontId="4" fillId="8" borderId="4" xfId="0" applyFont="1" applyFill="1" applyBorder="1" applyAlignment="1">
      <alignment horizontal="left" wrapText="1"/>
    </xf>
    <xf numFmtId="0" fontId="4" fillId="8" borderId="5" xfId="0" applyFont="1" applyFill="1" applyBorder="1" applyAlignment="1">
      <alignment horizontal="left" wrapText="1"/>
    </xf>
    <xf numFmtId="164" fontId="4" fillId="8" borderId="4" xfId="0" applyNumberFormat="1" applyFont="1" applyFill="1" applyBorder="1" applyAlignment="1">
      <alignment horizontal="right"/>
    </xf>
    <xf numFmtId="164" fontId="4" fillId="8" borderId="5" xfId="0" applyNumberFormat="1" applyFont="1" applyFill="1" applyBorder="1" applyAlignment="1">
      <alignment horizontal="right"/>
    </xf>
    <xf numFmtId="164" fontId="4" fillId="8" borderId="0" xfId="0" applyNumberFormat="1" applyFont="1" applyFill="1" applyAlignment="1">
      <alignment horizontal="righ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" fillId="0" borderId="16" xfId="0" applyFont="1" applyBorder="1" applyAlignment="1">
      <alignment horizontal="left" wrapText="1"/>
    </xf>
    <xf numFmtId="164" fontId="0" fillId="8" borderId="17" xfId="0" applyNumberFormat="1" applyFill="1" applyBorder="1" applyAlignment="1">
      <alignment horizontal="right"/>
    </xf>
    <xf numFmtId="164" fontId="0" fillId="8" borderId="18" xfId="0" applyNumberForma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" fillId="8" borderId="17" xfId="0" applyNumberFormat="1" applyFont="1" applyFill="1" applyBorder="1" applyAlignment="1">
      <alignment horizontal="left"/>
    </xf>
    <xf numFmtId="164" fontId="1" fillId="8" borderId="18" xfId="0" applyNumberFormat="1" applyFont="1" applyFill="1" applyBorder="1" applyAlignment="1">
      <alignment horizontal="left"/>
    </xf>
    <xf numFmtId="164" fontId="9" fillId="0" borderId="0" xfId="0" applyNumberFormat="1" applyFont="1" applyAlignment="1">
      <alignment horizontal="center"/>
    </xf>
    <xf numFmtId="0" fontId="1" fillId="4" borderId="17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left" wrapText="1"/>
    </xf>
    <xf numFmtId="164" fontId="1" fillId="4" borderId="17" xfId="0" applyNumberFormat="1" applyFont="1" applyFill="1" applyBorder="1" applyAlignment="1">
      <alignment horizontal="right"/>
    </xf>
    <xf numFmtId="164" fontId="1" fillId="4" borderId="18" xfId="0" applyNumberFormat="1" applyFont="1" applyFill="1" applyBorder="1" applyAlignment="1">
      <alignment horizontal="right"/>
    </xf>
    <xf numFmtId="164" fontId="1" fillId="4" borderId="16" xfId="0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justify" wrapText="1"/>
    </xf>
    <xf numFmtId="0" fontId="0" fillId="0" borderId="0" xfId="0" applyAlignment="1">
      <alignment horizontal="justify"/>
    </xf>
    <xf numFmtId="164" fontId="1" fillId="5" borderId="16" xfId="0" applyNumberFormat="1" applyFont="1" applyFill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164" fontId="0" fillId="0" borderId="41" xfId="0" applyNumberFormat="1" applyBorder="1" applyAlignment="1">
      <alignment horizontal="right"/>
    </xf>
    <xf numFmtId="164" fontId="0" fillId="0" borderId="57" xfId="0" applyNumberFormat="1" applyBorder="1" applyAlignment="1">
      <alignment horizontal="right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10" fillId="3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164" fontId="4" fillId="0" borderId="42" xfId="0" applyNumberFormat="1" applyFont="1" applyBorder="1" applyAlignment="1">
      <alignment horizontal="right"/>
    </xf>
    <xf numFmtId="164" fontId="4" fillId="0" borderId="43" xfId="0" applyNumberFormat="1" applyFont="1" applyBorder="1" applyAlignment="1">
      <alignment horizontal="right"/>
    </xf>
    <xf numFmtId="0" fontId="4" fillId="8" borderId="45" xfId="0" applyFont="1" applyFill="1" applyBorder="1" applyAlignment="1">
      <alignment horizontal="left"/>
    </xf>
    <xf numFmtId="164" fontId="4" fillId="8" borderId="42" xfId="0" applyNumberFormat="1" applyFont="1" applyFill="1" applyBorder="1" applyAlignment="1">
      <alignment horizontal="right"/>
    </xf>
    <xf numFmtId="164" fontId="4" fillId="8" borderId="43" xfId="0" applyNumberFormat="1" applyFont="1" applyFill="1" applyBorder="1" applyAlignment="1">
      <alignment horizontal="right"/>
    </xf>
    <xf numFmtId="164" fontId="4" fillId="8" borderId="45" xfId="0" applyNumberFormat="1" applyFont="1" applyFill="1" applyBorder="1" applyAlignment="1">
      <alignment horizontal="right"/>
    </xf>
    <xf numFmtId="164" fontId="4" fillId="8" borderId="46" xfId="0" applyNumberFormat="1" applyFont="1" applyFill="1" applyBorder="1" applyAlignment="1">
      <alignment horizontal="right"/>
    </xf>
    <xf numFmtId="164" fontId="1" fillId="6" borderId="4" xfId="0" applyNumberFormat="1" applyFont="1" applyFill="1" applyBorder="1" applyAlignment="1">
      <alignment horizontal="right"/>
    </xf>
    <xf numFmtId="164" fontId="1" fillId="6" borderId="5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10" fillId="3" borderId="50" xfId="0" applyNumberFormat="1" applyFont="1" applyFill="1" applyBorder="1" applyAlignment="1">
      <alignment horizontal="center" vertical="center" wrapText="1"/>
    </xf>
    <xf numFmtId="164" fontId="10" fillId="3" borderId="51" xfId="0" applyNumberFormat="1" applyFont="1" applyFill="1" applyBorder="1" applyAlignment="1">
      <alignment horizontal="center" vertical="center" wrapText="1"/>
    </xf>
    <xf numFmtId="164" fontId="10" fillId="3" borderId="52" xfId="0" applyNumberFormat="1" applyFont="1" applyFill="1" applyBorder="1" applyAlignment="1">
      <alignment horizontal="center" vertical="center" wrapText="1"/>
    </xf>
    <xf numFmtId="164" fontId="10" fillId="3" borderId="50" xfId="0" applyNumberFormat="1" applyFont="1" applyFill="1" applyBorder="1" applyAlignment="1">
      <alignment horizontal="center" vertical="center"/>
    </xf>
    <xf numFmtId="164" fontId="10" fillId="3" borderId="51" xfId="0" applyNumberFormat="1" applyFont="1" applyFill="1" applyBorder="1" applyAlignment="1">
      <alignment horizontal="center" vertical="center"/>
    </xf>
    <xf numFmtId="164" fontId="10" fillId="3" borderId="52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right"/>
    </xf>
    <xf numFmtId="0" fontId="1" fillId="6" borderId="4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horizontal="left" wrapText="1"/>
    </xf>
    <xf numFmtId="0" fontId="1" fillId="6" borderId="0" xfId="0" applyFont="1" applyFill="1" applyAlignment="1">
      <alignment horizontal="left" wrapText="1"/>
    </xf>
    <xf numFmtId="164" fontId="4" fillId="0" borderId="1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10" fillId="0" borderId="28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38" xfId="0" applyFont="1" applyBorder="1" applyAlignment="1">
      <alignment horizontal="center" wrapText="1"/>
    </xf>
    <xf numFmtId="0" fontId="10" fillId="3" borderId="52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" fillId="6" borderId="17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left" wrapText="1"/>
    </xf>
    <xf numFmtId="164" fontId="1" fillId="6" borderId="17" xfId="0" applyNumberFormat="1" applyFont="1" applyFill="1" applyBorder="1" applyAlignment="1">
      <alignment horizontal="right"/>
    </xf>
    <xf numFmtId="164" fontId="1" fillId="6" borderId="18" xfId="0" applyNumberFormat="1" applyFont="1" applyFill="1" applyBorder="1" applyAlignment="1">
      <alignment horizontal="right"/>
    </xf>
    <xf numFmtId="164" fontId="1" fillId="6" borderId="16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12" fillId="0" borderId="17" xfId="0" applyNumberFormat="1" applyFont="1" applyBorder="1" applyAlignment="1">
      <alignment horizontal="right"/>
    </xf>
    <xf numFmtId="164" fontId="12" fillId="0" borderId="18" xfId="0" applyNumberFormat="1" applyFont="1" applyBorder="1" applyAlignment="1">
      <alignment horizontal="right"/>
    </xf>
    <xf numFmtId="164" fontId="12" fillId="5" borderId="17" xfId="0" applyNumberFormat="1" applyFont="1" applyFill="1" applyBorder="1" applyAlignment="1">
      <alignment horizontal="right"/>
    </xf>
    <xf numFmtId="164" fontId="12" fillId="5" borderId="18" xfId="0" applyNumberFormat="1" applyFont="1" applyFill="1" applyBorder="1" applyAlignment="1">
      <alignment horizontal="right"/>
    </xf>
    <xf numFmtId="164" fontId="12" fillId="6" borderId="17" xfId="0" applyNumberFormat="1" applyFont="1" applyFill="1" applyBorder="1" applyAlignment="1">
      <alignment horizontal="right"/>
    </xf>
    <xf numFmtId="164" fontId="12" fillId="6" borderId="18" xfId="0" applyNumberFormat="1" applyFont="1" applyFill="1" applyBorder="1" applyAlignment="1">
      <alignment horizontal="right"/>
    </xf>
    <xf numFmtId="164" fontId="0" fillId="8" borderId="16" xfId="0" applyNumberFormat="1" applyFill="1" applyBorder="1" applyAlignment="1">
      <alignment horizontal="right"/>
    </xf>
    <xf numFmtId="0" fontId="0" fillId="0" borderId="16" xfId="0" applyBorder="1" applyAlignment="1">
      <alignment horizontal="left"/>
    </xf>
    <xf numFmtId="164" fontId="12" fillId="4" borderId="17" xfId="0" applyNumberFormat="1" applyFont="1" applyFill="1" applyBorder="1" applyAlignment="1">
      <alignment horizontal="right"/>
    </xf>
    <xf numFmtId="164" fontId="12" fillId="4" borderId="18" xfId="0" applyNumberFormat="1" applyFont="1" applyFill="1" applyBorder="1" applyAlignment="1">
      <alignment horizontal="right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164" fontId="4" fillId="8" borderId="11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3" fillId="0" borderId="17" xfId="0" applyNumberFormat="1" applyFont="1" applyBorder="1" applyAlignment="1">
      <alignment horizontal="right"/>
    </xf>
    <xf numFmtId="164" fontId="13" fillId="0" borderId="18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0" fontId="0" fillId="5" borderId="26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164" fontId="0" fillId="5" borderId="28" xfId="0" applyNumberFormat="1" applyFill="1" applyBorder="1"/>
    <xf numFmtId="0" fontId="0" fillId="5" borderId="27" xfId="0" applyFill="1" applyBorder="1"/>
    <xf numFmtId="164" fontId="11" fillId="5" borderId="28" xfId="0" applyNumberFormat="1" applyFont="1" applyFill="1" applyBorder="1"/>
    <xf numFmtId="0" fontId="11" fillId="5" borderId="27" xfId="0" applyFont="1" applyFill="1" applyBorder="1"/>
    <xf numFmtId="164" fontId="0" fillId="5" borderId="27" xfId="0" applyNumberFormat="1" applyFill="1" applyBorder="1"/>
    <xf numFmtId="164" fontId="2" fillId="5" borderId="28" xfId="0" applyNumberFormat="1" applyFont="1" applyFill="1" applyBorder="1"/>
    <xf numFmtId="0" fontId="2" fillId="5" borderId="38" xfId="0" applyFont="1" applyFill="1" applyBorder="1"/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4" fillId="0" borderId="3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/>
    </xf>
    <xf numFmtId="164" fontId="12" fillId="0" borderId="19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164" fontId="10" fillId="2" borderId="27" xfId="0" applyNumberFormat="1" applyFont="1" applyFill="1" applyBorder="1" applyAlignment="1">
      <alignment horizontal="center"/>
    </xf>
    <xf numFmtId="164" fontId="10" fillId="2" borderId="28" xfId="0" applyNumberFormat="1" applyFont="1" applyFill="1" applyBorder="1" applyAlignment="1">
      <alignment horizontal="center" wrapText="1"/>
    </xf>
    <xf numFmtId="164" fontId="10" fillId="2" borderId="37" xfId="0" applyNumberFormat="1" applyFont="1" applyFill="1" applyBorder="1" applyAlignment="1">
      <alignment horizontal="center" wrapText="1"/>
    </xf>
    <xf numFmtId="164" fontId="10" fillId="2" borderId="38" xfId="0" applyNumberFormat="1" applyFont="1" applyFill="1" applyBorder="1" applyAlignment="1">
      <alignment horizontal="center" wrapText="1"/>
    </xf>
    <xf numFmtId="164" fontId="12" fillId="0" borderId="4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164" fontId="10" fillId="2" borderId="28" xfId="0" applyNumberFormat="1" applyFont="1" applyFill="1" applyBorder="1" applyAlignment="1">
      <alignment horizontal="center"/>
    </xf>
    <xf numFmtId="164" fontId="10" fillId="2" borderId="37" xfId="0" applyNumberFormat="1" applyFont="1" applyFill="1" applyBorder="1" applyAlignment="1">
      <alignment horizontal="center"/>
    </xf>
    <xf numFmtId="0" fontId="1" fillId="0" borderId="39" xfId="0" applyFont="1" applyBorder="1" applyAlignment="1">
      <alignment horizontal="left"/>
    </xf>
    <xf numFmtId="164" fontId="3" fillId="0" borderId="4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2" fillId="0" borderId="19" xfId="0" applyNumberFormat="1" applyFont="1" applyBorder="1" applyAlignment="1">
      <alignment horizontal="right"/>
    </xf>
    <xf numFmtId="0" fontId="4" fillId="8" borderId="16" xfId="0" applyFont="1" applyFill="1" applyBorder="1" applyAlignment="1">
      <alignment wrapText="1"/>
    </xf>
    <xf numFmtId="0" fontId="3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164" fontId="11" fillId="0" borderId="18" xfId="0" applyNumberFormat="1" applyFont="1" applyBorder="1" applyAlignment="1">
      <alignment horizontal="right"/>
    </xf>
    <xf numFmtId="164" fontId="11" fillId="0" borderId="19" xfId="0" applyNumberFormat="1" applyFont="1" applyBorder="1" applyAlignment="1">
      <alignment horizontal="right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164" fontId="11" fillId="0" borderId="2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164" fontId="3" fillId="2" borderId="23" xfId="0" applyNumberFormat="1" applyFont="1" applyFill="1" applyBorder="1" applyAlignment="1">
      <alignment horizontal="right"/>
    </xf>
    <xf numFmtId="164" fontId="3" fillId="2" borderId="24" xfId="0" applyNumberFormat="1" applyFont="1" applyFill="1" applyBorder="1" applyAlignment="1">
      <alignment horizontal="right"/>
    </xf>
    <xf numFmtId="164" fontId="3" fillId="2" borderId="25" xfId="0" applyNumberFormat="1" applyFon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2" fillId="0" borderId="14" xfId="0" applyNumberFormat="1" applyFont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12" fillId="2" borderId="17" xfId="0" applyNumberFormat="1" applyFont="1" applyFill="1" applyBorder="1" applyAlignment="1">
      <alignment horizontal="right"/>
    </xf>
    <xf numFmtId="164" fontId="12" fillId="2" borderId="18" xfId="0" applyNumberFormat="1" applyFont="1" applyFill="1" applyBorder="1" applyAlignment="1">
      <alignment horizontal="right"/>
    </xf>
    <xf numFmtId="164" fontId="3" fillId="2" borderId="19" xfId="0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12" fillId="2" borderId="2" xfId="0" applyNumberFormat="1" applyFont="1" applyFill="1" applyBorder="1" applyAlignment="1">
      <alignment horizontal="right"/>
    </xf>
    <xf numFmtId="164" fontId="12" fillId="2" borderId="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3" fillId="2" borderId="22" xfId="0" applyNumberFormat="1" applyFont="1" applyFill="1" applyBorder="1" applyAlignment="1">
      <alignment horizontal="right"/>
    </xf>
    <xf numFmtId="164" fontId="0" fillId="2" borderId="28" xfId="0" applyNumberFormat="1" applyFill="1" applyBorder="1" applyAlignment="1">
      <alignment horizontal="right"/>
    </xf>
    <xf numFmtId="164" fontId="0" fillId="2" borderId="38" xfId="0" applyNumberFormat="1" applyFill="1" applyBorder="1" applyAlignment="1">
      <alignment horizontal="right"/>
    </xf>
    <xf numFmtId="0" fontId="10" fillId="2" borderId="28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164" fontId="0" fillId="2" borderId="27" xfId="0" applyNumberFormat="1" applyFill="1" applyBorder="1" applyAlignment="1">
      <alignment horizontal="right"/>
    </xf>
    <xf numFmtId="165" fontId="9" fillId="2" borderId="28" xfId="0" applyNumberFormat="1" applyFont="1" applyFill="1" applyBorder="1" applyAlignment="1">
      <alignment horizontal="right"/>
    </xf>
    <xf numFmtId="165" fontId="9" fillId="2" borderId="27" xfId="0" applyNumberFormat="1" applyFont="1" applyFill="1" applyBorder="1" applyAlignment="1">
      <alignment horizontal="right"/>
    </xf>
    <xf numFmtId="0" fontId="10" fillId="2" borderId="37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2" fillId="0" borderId="23" xfId="0" applyNumberFormat="1" applyFont="1" applyBorder="1" applyAlignment="1">
      <alignment horizontal="right"/>
    </xf>
    <xf numFmtId="164" fontId="2" fillId="0" borderId="24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0" fontId="4" fillId="8" borderId="22" xfId="0" applyFont="1" applyFill="1" applyBorder="1" applyAlignment="1">
      <alignment horizontal="left" wrapText="1"/>
    </xf>
    <xf numFmtId="164" fontId="13" fillId="8" borderId="4" xfId="0" applyNumberFormat="1" applyFont="1" applyFill="1" applyBorder="1" applyAlignment="1">
      <alignment horizontal="right"/>
    </xf>
    <xf numFmtId="164" fontId="13" fillId="8" borderId="5" xfId="0" applyNumberFormat="1" applyFont="1" applyFill="1" applyBorder="1" applyAlignment="1">
      <alignment horizontal="right"/>
    </xf>
    <xf numFmtId="164" fontId="4" fillId="8" borderId="23" xfId="0" applyNumberFormat="1" applyFont="1" applyFill="1" applyBorder="1" applyAlignment="1">
      <alignment horizontal="right"/>
    </xf>
    <xf numFmtId="164" fontId="4" fillId="8" borderId="24" xfId="0" applyNumberFormat="1" applyFont="1" applyFill="1" applyBorder="1" applyAlignment="1">
      <alignment horizontal="right"/>
    </xf>
    <xf numFmtId="164" fontId="4" fillId="8" borderId="22" xfId="0" applyNumberFormat="1" applyFont="1" applyFill="1" applyBorder="1" applyAlignment="1">
      <alignment horizontal="right"/>
    </xf>
    <xf numFmtId="164" fontId="4" fillId="8" borderId="25" xfId="0" applyNumberFormat="1" applyFont="1" applyFill="1" applyBorder="1" applyAlignment="1">
      <alignment horizontal="right"/>
    </xf>
    <xf numFmtId="164" fontId="11" fillId="5" borderId="28" xfId="0" applyNumberFormat="1" applyFont="1" applyFill="1" applyBorder="1" applyAlignment="1">
      <alignment horizontal="right"/>
    </xf>
    <xf numFmtId="164" fontId="11" fillId="5" borderId="27" xfId="0" applyNumberFormat="1" applyFont="1" applyFill="1" applyBorder="1" applyAlignment="1">
      <alignment horizontal="right"/>
    </xf>
    <xf numFmtId="164" fontId="2" fillId="5" borderId="28" xfId="0" applyNumberFormat="1" applyFont="1" applyFill="1" applyBorder="1" applyAlignment="1">
      <alignment horizontal="right"/>
    </xf>
    <xf numFmtId="164" fontId="2" fillId="5" borderId="38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3" fillId="6" borderId="17" xfId="0" applyNumberFormat="1" applyFont="1" applyFill="1" applyBorder="1" applyAlignment="1">
      <alignment horizontal="right"/>
    </xf>
    <xf numFmtId="164" fontId="3" fillId="6" borderId="18" xfId="0" applyNumberFormat="1" applyFont="1" applyFill="1" applyBorder="1" applyAlignment="1">
      <alignment horizontal="right"/>
    </xf>
    <xf numFmtId="0" fontId="1" fillId="5" borderId="4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164" fontId="1" fillId="5" borderId="4" xfId="0" applyNumberFormat="1" applyFont="1" applyFill="1" applyBorder="1" applyAlignment="1">
      <alignment horizontal="right"/>
    </xf>
    <xf numFmtId="164" fontId="1" fillId="5" borderId="5" xfId="0" applyNumberFormat="1" applyFont="1" applyFill="1" applyBorder="1" applyAlignment="1">
      <alignment horizontal="right"/>
    </xf>
    <xf numFmtId="164" fontId="1" fillId="5" borderId="0" xfId="0" applyNumberFormat="1" applyFont="1" applyFill="1" applyAlignment="1">
      <alignment horizontal="right"/>
    </xf>
    <xf numFmtId="164" fontId="1" fillId="5" borderId="2" xfId="0" applyNumberFormat="1" applyFont="1" applyFill="1" applyBorder="1" applyAlignment="1">
      <alignment horizontal="right"/>
    </xf>
    <xf numFmtId="164" fontId="1" fillId="5" borderId="3" xfId="0" applyNumberFormat="1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164" fontId="1" fillId="5" borderId="13" xfId="0" applyNumberFormat="1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22" xfId="0" applyFill="1" applyBorder="1" applyAlignment="1">
      <alignment horizontal="right"/>
    </xf>
    <xf numFmtId="0" fontId="0" fillId="7" borderId="24" xfId="0" applyFill="1" applyBorder="1" applyAlignment="1">
      <alignment horizontal="right"/>
    </xf>
    <xf numFmtId="164" fontId="0" fillId="7" borderId="23" xfId="0" applyNumberFormat="1" applyFill="1" applyBorder="1" applyAlignment="1">
      <alignment horizontal="right"/>
    </xf>
    <xf numFmtId="164" fontId="0" fillId="7" borderId="24" xfId="0" applyNumberForma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164" fontId="11" fillId="7" borderId="24" xfId="0" applyNumberFormat="1" applyFont="1" applyFill="1" applyBorder="1" applyAlignment="1">
      <alignment horizontal="right"/>
    </xf>
    <xf numFmtId="164" fontId="0" fillId="7" borderId="22" xfId="0" applyNumberFormat="1" applyFill="1" applyBorder="1" applyAlignment="1">
      <alignment horizontal="right"/>
    </xf>
    <xf numFmtId="164" fontId="4" fillId="8" borderId="1" xfId="0" applyNumberFormat="1" applyFont="1" applyFill="1" applyBorder="1" applyAlignment="1">
      <alignment horizontal="right"/>
    </xf>
    <xf numFmtId="0" fontId="0" fillId="0" borderId="57" xfId="0" applyBorder="1" applyAlignment="1">
      <alignment horizontal="left" wrapText="1"/>
    </xf>
    <xf numFmtId="0" fontId="19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4" fillId="8" borderId="17" xfId="0" applyFont="1" applyFill="1" applyBorder="1" applyAlignment="1">
      <alignment horizontal="right" wrapText="1"/>
    </xf>
    <xf numFmtId="0" fontId="4" fillId="8" borderId="18" xfId="0" applyFont="1" applyFill="1" applyBorder="1" applyAlignment="1">
      <alignment horizontal="right" wrapText="1"/>
    </xf>
    <xf numFmtId="0" fontId="4" fillId="8" borderId="17" xfId="0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left" wrapText="1"/>
    </xf>
    <xf numFmtId="164" fontId="13" fillId="8" borderId="16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E8B2-F304-404B-87BF-CB79F31D88E1}">
  <sheetPr>
    <pageSetUpPr fitToPage="1"/>
  </sheetPr>
  <dimension ref="B1:AB808"/>
  <sheetViews>
    <sheetView tabSelected="1" topLeftCell="A781" workbookViewId="0">
      <selection activeCell="B800" sqref="B800:S808"/>
    </sheetView>
  </sheetViews>
  <sheetFormatPr defaultRowHeight="15" x14ac:dyDescent="0.25"/>
  <cols>
    <col min="2" max="2" width="5.7109375" customWidth="1"/>
    <col min="3" max="3" width="6.5703125" customWidth="1"/>
    <col min="4" max="4" width="6.7109375" customWidth="1"/>
    <col min="6" max="6" width="14" customWidth="1"/>
    <col min="7" max="7" width="8" customWidth="1"/>
    <col min="8" max="8" width="4" customWidth="1"/>
    <col min="9" max="9" width="7.5703125" customWidth="1"/>
    <col min="10" max="10" width="5.140625" customWidth="1"/>
    <col min="11" max="11" width="7.85546875" customWidth="1"/>
    <col min="12" max="12" width="4.28515625" customWidth="1"/>
    <col min="13" max="13" width="11.85546875" customWidth="1"/>
    <col min="14" max="14" width="13" customWidth="1"/>
    <col min="15" max="15" width="8.28515625" customWidth="1"/>
    <col min="16" max="16" width="3.85546875" customWidth="1"/>
    <col min="17" max="17" width="8.140625" customWidth="1"/>
    <col min="18" max="18" width="3.42578125" customWidth="1"/>
    <col min="19" max="19" width="4.5703125" customWidth="1"/>
    <col min="20" max="20" width="13.28515625" bestFit="1" customWidth="1"/>
    <col min="21" max="21" width="12.140625" customWidth="1"/>
    <col min="22" max="22" width="12.140625" bestFit="1" customWidth="1"/>
    <col min="23" max="23" width="10.5703125" bestFit="1" customWidth="1"/>
    <col min="24" max="24" width="13.140625" customWidth="1"/>
    <col min="25" max="25" width="10.5703125" bestFit="1" customWidth="1"/>
    <col min="26" max="26" width="13.28515625" customWidth="1"/>
    <col min="27" max="27" width="9.5703125" bestFit="1" customWidth="1"/>
    <col min="28" max="28" width="11.85546875" customWidth="1"/>
  </cols>
  <sheetData>
    <row r="1" spans="2:18" ht="15" customHeight="1" x14ac:dyDescent="0.25">
      <c r="B1" s="332" t="s">
        <v>426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</row>
    <row r="2" spans="2:18" x14ac:dyDescent="0.25"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3" spans="2:18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2:18" ht="31.5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2:18" ht="15.75" customHeight="1" x14ac:dyDescent="0.25">
      <c r="B5" s="333" t="s">
        <v>398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</row>
    <row r="6" spans="2:18" ht="15" customHeight="1" x14ac:dyDescent="0.25">
      <c r="B6" s="333" t="s">
        <v>387</v>
      </c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</row>
    <row r="7" spans="2:18" ht="12" customHeight="1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2:18" ht="15" customHeight="1" x14ac:dyDescent="0.25">
      <c r="B8" s="333" t="s">
        <v>337</v>
      </c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</row>
    <row r="9" spans="2:18" ht="15" customHeight="1" x14ac:dyDescent="0.25">
      <c r="B9" s="334" t="s">
        <v>399</v>
      </c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</row>
    <row r="10" spans="2:18" ht="12.75" customHeight="1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2:18" x14ac:dyDescent="0.25">
      <c r="B11" s="333" t="s">
        <v>338</v>
      </c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</row>
    <row r="12" spans="2:18" ht="22.5" customHeight="1" x14ac:dyDescent="0.25">
      <c r="B12" s="332" t="s">
        <v>339</v>
      </c>
      <c r="C12" s="332"/>
      <c r="D12" s="332"/>
      <c r="E12" s="332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</row>
    <row r="13" spans="2:18" ht="22.5" customHeight="1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2:18" ht="24" customHeigh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18" x14ac:dyDescent="0.25">
      <c r="B15" s="321" t="s">
        <v>0</v>
      </c>
      <c r="C15" s="321"/>
      <c r="D15" s="321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</row>
    <row r="16" spans="2:18" ht="31.5" customHeight="1" x14ac:dyDescent="0.25">
      <c r="B16" s="321" t="s">
        <v>1</v>
      </c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</row>
    <row r="17" spans="2:18" ht="15.75" thickBot="1" x14ac:dyDescent="0.3"/>
    <row r="18" spans="2:18" ht="35.25" customHeight="1" x14ac:dyDescent="0.25">
      <c r="B18" s="473"/>
      <c r="C18" s="474"/>
      <c r="D18" s="474"/>
      <c r="E18" s="474"/>
      <c r="F18" s="474"/>
      <c r="G18" s="494" t="s">
        <v>400</v>
      </c>
      <c r="H18" s="495"/>
      <c r="I18" s="496" t="s">
        <v>401</v>
      </c>
      <c r="J18" s="496"/>
      <c r="K18" s="466" t="s">
        <v>402</v>
      </c>
      <c r="L18" s="467"/>
      <c r="M18" s="59" t="s">
        <v>377</v>
      </c>
      <c r="N18" s="142" t="s">
        <v>403</v>
      </c>
      <c r="O18" s="468" t="s">
        <v>49</v>
      </c>
      <c r="P18" s="468"/>
      <c r="Q18" s="466" t="s">
        <v>404</v>
      </c>
      <c r="R18" s="488"/>
    </row>
    <row r="19" spans="2:18" x14ac:dyDescent="0.25">
      <c r="B19" s="475" t="s">
        <v>2</v>
      </c>
      <c r="C19" s="476"/>
      <c r="D19" s="476"/>
      <c r="E19" s="476"/>
      <c r="F19" s="476"/>
      <c r="G19" s="489">
        <f>SUM(G20:H21)</f>
        <v>2011390.9300000002</v>
      </c>
      <c r="H19" s="490"/>
      <c r="I19" s="489">
        <f t="shared" ref="I19" si="0">SUM(I20:J21)</f>
        <v>2846926.4699999997</v>
      </c>
      <c r="J19" s="490"/>
      <c r="K19" s="491">
        <f t="shared" ref="K19" si="1">SUM(K20:L21)</f>
        <v>7279800</v>
      </c>
      <c r="L19" s="492"/>
      <c r="M19" s="141">
        <f>SUM(M20:M21)</f>
        <v>-3406500</v>
      </c>
      <c r="N19" s="50">
        <f>SUM(N20:N21)</f>
        <v>3873300</v>
      </c>
      <c r="O19" s="489">
        <f t="shared" ref="O19" si="2">SUM(O20:P21)</f>
        <v>4396950</v>
      </c>
      <c r="P19" s="490"/>
      <c r="Q19" s="489">
        <f t="shared" ref="Q19" si="3">SUM(Q20:R21)</f>
        <v>4193900</v>
      </c>
      <c r="R19" s="493"/>
    </row>
    <row r="20" spans="2:18" x14ac:dyDescent="0.25">
      <c r="B20" s="458" t="s">
        <v>3</v>
      </c>
      <c r="C20" s="439"/>
      <c r="D20" s="439"/>
      <c r="E20" s="439"/>
      <c r="F20" s="439"/>
      <c r="G20" s="459">
        <f>G67</f>
        <v>1997006.2900000003</v>
      </c>
      <c r="H20" s="460"/>
      <c r="I20" s="459">
        <f t="shared" ref="I20" si="4">I67</f>
        <v>2840926.4699999997</v>
      </c>
      <c r="J20" s="460"/>
      <c r="K20" s="469">
        <f t="shared" ref="K20" si="5">K67</f>
        <v>7244800</v>
      </c>
      <c r="L20" s="470"/>
      <c r="M20" s="158">
        <f>M67</f>
        <v>-3441500</v>
      </c>
      <c r="N20" s="47">
        <f>N67</f>
        <v>3803300</v>
      </c>
      <c r="O20" s="459">
        <f t="shared" ref="O20" si="6">O67</f>
        <v>4386950</v>
      </c>
      <c r="P20" s="460"/>
      <c r="Q20" s="459">
        <f t="shared" ref="Q20" si="7">Q67</f>
        <v>4183900</v>
      </c>
      <c r="R20" s="482"/>
    </row>
    <row r="21" spans="2:18" x14ac:dyDescent="0.25">
      <c r="B21" s="458" t="s">
        <v>4</v>
      </c>
      <c r="C21" s="439"/>
      <c r="D21" s="439"/>
      <c r="E21" s="439"/>
      <c r="F21" s="439"/>
      <c r="G21" s="459">
        <f>G84</f>
        <v>14384.64</v>
      </c>
      <c r="H21" s="460"/>
      <c r="I21" s="459">
        <f t="shared" ref="I21" si="8">I84</f>
        <v>6000</v>
      </c>
      <c r="J21" s="460"/>
      <c r="K21" s="469">
        <f t="shared" ref="K21" si="9">K84</f>
        <v>35000</v>
      </c>
      <c r="L21" s="470"/>
      <c r="M21" s="55">
        <f>M84</f>
        <v>35000</v>
      </c>
      <c r="N21" s="47">
        <f>N84</f>
        <v>70000</v>
      </c>
      <c r="O21" s="459">
        <f t="shared" ref="O21" si="10">O84</f>
        <v>10000</v>
      </c>
      <c r="P21" s="460"/>
      <c r="Q21" s="459">
        <f t="shared" ref="Q21" si="11">Q84</f>
        <v>10000</v>
      </c>
      <c r="R21" s="482"/>
    </row>
    <row r="22" spans="2:18" x14ac:dyDescent="0.25">
      <c r="B22" s="471" t="s">
        <v>6</v>
      </c>
      <c r="C22" s="472"/>
      <c r="D22" s="472"/>
      <c r="E22" s="472"/>
      <c r="F22" s="472"/>
      <c r="G22" s="483">
        <f>SUM(G23:H24)</f>
        <v>1922353.1599999997</v>
      </c>
      <c r="H22" s="484"/>
      <c r="I22" s="483">
        <f t="shared" ref="I22" si="12">SUM(I23:J24)</f>
        <v>2576500</v>
      </c>
      <c r="J22" s="484"/>
      <c r="K22" s="485">
        <f t="shared" ref="K22" si="13">SUM(K23:L24)</f>
        <v>8391800</v>
      </c>
      <c r="L22" s="486"/>
      <c r="M22" s="159">
        <f>SUM(M23:M24)</f>
        <v>-4385500</v>
      </c>
      <c r="N22" s="51">
        <f>SUM(N23:N24)</f>
        <v>4006300</v>
      </c>
      <c r="O22" s="483">
        <f t="shared" ref="O22" si="14">SUM(O23:P24)</f>
        <v>4347150</v>
      </c>
      <c r="P22" s="484"/>
      <c r="Q22" s="483">
        <f t="shared" ref="Q22" si="15">SUM(Q23:R24)</f>
        <v>4144100</v>
      </c>
      <c r="R22" s="487"/>
    </row>
    <row r="23" spans="2:18" x14ac:dyDescent="0.25">
      <c r="B23" s="458" t="s">
        <v>5</v>
      </c>
      <c r="C23" s="439"/>
      <c r="D23" s="439"/>
      <c r="E23" s="439"/>
      <c r="F23" s="439"/>
      <c r="G23" s="459">
        <f>G121</f>
        <v>1557515.8299999998</v>
      </c>
      <c r="H23" s="460"/>
      <c r="I23" s="459">
        <f>I121</f>
        <v>2185000</v>
      </c>
      <c r="J23" s="460"/>
      <c r="K23" s="469">
        <f t="shared" ref="K23" si="16">K121</f>
        <v>2973400</v>
      </c>
      <c r="L23" s="470"/>
      <c r="M23" s="55">
        <f>M121</f>
        <v>93000</v>
      </c>
      <c r="N23" s="47">
        <f>N121</f>
        <v>3066400</v>
      </c>
      <c r="O23" s="459">
        <f t="shared" ref="O23" si="17">O121</f>
        <v>2409750</v>
      </c>
      <c r="P23" s="460"/>
      <c r="Q23" s="459">
        <f t="shared" ref="Q23" si="18">Q121</f>
        <v>2389700</v>
      </c>
      <c r="R23" s="482"/>
    </row>
    <row r="24" spans="2:18" x14ac:dyDescent="0.25">
      <c r="B24" s="458" t="s">
        <v>7</v>
      </c>
      <c r="C24" s="439"/>
      <c r="D24" s="439"/>
      <c r="E24" s="439"/>
      <c r="F24" s="439"/>
      <c r="G24" s="459">
        <f>G154</f>
        <v>364837.32999999996</v>
      </c>
      <c r="H24" s="460"/>
      <c r="I24" s="459">
        <f>I154</f>
        <v>391500</v>
      </c>
      <c r="J24" s="460"/>
      <c r="K24" s="469">
        <f t="shared" ref="K24" si="19">K154</f>
        <v>5418400</v>
      </c>
      <c r="L24" s="470"/>
      <c r="M24" s="158">
        <f>M154</f>
        <v>-4478500</v>
      </c>
      <c r="N24" s="47">
        <f>N154</f>
        <v>939900</v>
      </c>
      <c r="O24" s="459">
        <f t="shared" ref="O24" si="20">O154</f>
        <v>1937400</v>
      </c>
      <c r="P24" s="460"/>
      <c r="Q24" s="459">
        <f t="shared" ref="Q24" si="21">Q154</f>
        <v>1754400</v>
      </c>
      <c r="R24" s="482"/>
    </row>
    <row r="25" spans="2:18" ht="15.75" thickBot="1" x14ac:dyDescent="0.3">
      <c r="B25" s="456" t="s">
        <v>8</v>
      </c>
      <c r="C25" s="457"/>
      <c r="D25" s="457"/>
      <c r="E25" s="457"/>
      <c r="F25" s="457"/>
      <c r="G25" s="477">
        <f>G19-G22</f>
        <v>89037.770000000484</v>
      </c>
      <c r="H25" s="478"/>
      <c r="I25" s="477">
        <f t="shared" ref="I25" si="22">I19-I22</f>
        <v>270426.46999999974</v>
      </c>
      <c r="J25" s="478"/>
      <c r="K25" s="477">
        <f>K19-K22</f>
        <v>-1112000</v>
      </c>
      <c r="L25" s="478"/>
      <c r="M25" s="160">
        <f>M19-M22</f>
        <v>979000</v>
      </c>
      <c r="N25" s="52">
        <f>N19-N22</f>
        <v>-133000</v>
      </c>
      <c r="O25" s="477">
        <f t="shared" ref="O25" si="23">O19-O22</f>
        <v>49800</v>
      </c>
      <c r="P25" s="478"/>
      <c r="Q25" s="477">
        <f t="shared" ref="Q25" si="24">Q19-Q22</f>
        <v>49800</v>
      </c>
      <c r="R25" s="479"/>
    </row>
    <row r="33" spans="2:18" ht="19.5" customHeight="1" x14ac:dyDescent="0.25">
      <c r="B33" s="321" t="s">
        <v>9</v>
      </c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</row>
    <row r="34" spans="2:18" ht="15.75" thickBot="1" x14ac:dyDescent="0.3"/>
    <row r="35" spans="2:18" ht="33" customHeight="1" x14ac:dyDescent="0.25">
      <c r="B35" s="473"/>
      <c r="C35" s="474"/>
      <c r="D35" s="474"/>
      <c r="E35" s="474"/>
      <c r="F35" s="474"/>
      <c r="G35" s="494" t="s">
        <v>400</v>
      </c>
      <c r="H35" s="495"/>
      <c r="I35" s="496" t="s">
        <v>401</v>
      </c>
      <c r="J35" s="496"/>
      <c r="K35" s="466" t="s">
        <v>402</v>
      </c>
      <c r="L35" s="467"/>
      <c r="M35" s="59" t="s">
        <v>377</v>
      </c>
      <c r="N35" s="142" t="s">
        <v>403</v>
      </c>
      <c r="O35" s="468" t="s">
        <v>49</v>
      </c>
      <c r="P35" s="468"/>
      <c r="Q35" s="466" t="s">
        <v>404</v>
      </c>
      <c r="R35" s="488"/>
    </row>
    <row r="36" spans="2:18" x14ac:dyDescent="0.25">
      <c r="B36" s="458" t="s">
        <v>10</v>
      </c>
      <c r="C36" s="439"/>
      <c r="D36" s="439"/>
      <c r="E36" s="439"/>
      <c r="F36" s="439"/>
      <c r="G36" s="459">
        <v>100000</v>
      </c>
      <c r="H36" s="460"/>
      <c r="I36" s="459">
        <v>0</v>
      </c>
      <c r="J36" s="460"/>
      <c r="K36" s="459">
        <f>K294</f>
        <v>1000000</v>
      </c>
      <c r="L36" s="460"/>
      <c r="M36" s="53">
        <f>N36-K36</f>
        <v>-900000</v>
      </c>
      <c r="N36" s="60">
        <f>N294</f>
        <v>100000</v>
      </c>
      <c r="O36" s="501">
        <f>O294</f>
        <v>0</v>
      </c>
      <c r="P36" s="500"/>
      <c r="Q36" s="499">
        <f>Q294</f>
        <v>0</v>
      </c>
      <c r="R36" s="502"/>
    </row>
    <row r="37" spans="2:18" x14ac:dyDescent="0.25">
      <c r="B37" s="458" t="s">
        <v>11</v>
      </c>
      <c r="C37" s="439"/>
      <c r="D37" s="439"/>
      <c r="E37" s="439"/>
      <c r="F37" s="439"/>
      <c r="G37" s="459">
        <v>183816.35</v>
      </c>
      <c r="H37" s="460"/>
      <c r="I37" s="461">
        <v>99800</v>
      </c>
      <c r="J37" s="461"/>
      <c r="K37" s="459">
        <f>K464</f>
        <v>49800</v>
      </c>
      <c r="L37" s="460"/>
      <c r="M37" s="53">
        <f>N37-K37</f>
        <v>87200</v>
      </c>
      <c r="N37" s="55">
        <f>N297</f>
        <v>137000</v>
      </c>
      <c r="O37" s="462">
        <f>O297</f>
        <v>49800</v>
      </c>
      <c r="P37" s="462"/>
      <c r="Q37" s="480">
        <f>Q297</f>
        <v>49800</v>
      </c>
      <c r="R37" s="481"/>
    </row>
    <row r="38" spans="2:18" ht="15.75" thickBot="1" x14ac:dyDescent="0.3">
      <c r="B38" s="456" t="s">
        <v>12</v>
      </c>
      <c r="C38" s="457"/>
      <c r="D38" s="457"/>
      <c r="E38" s="457"/>
      <c r="F38" s="457"/>
      <c r="G38" s="477">
        <f>G36-G37</f>
        <v>-83816.350000000006</v>
      </c>
      <c r="H38" s="478"/>
      <c r="I38" s="477">
        <f t="shared" ref="I38" si="25">I36-I37</f>
        <v>-99800</v>
      </c>
      <c r="J38" s="478"/>
      <c r="K38" s="477">
        <f t="shared" ref="K38" si="26">K36-K37</f>
        <v>950200</v>
      </c>
      <c r="L38" s="478"/>
      <c r="M38" s="52">
        <f>SUM(M36:M37)</f>
        <v>-812800</v>
      </c>
      <c r="N38" s="56">
        <f>N36-N37</f>
        <v>-37000</v>
      </c>
      <c r="O38" s="504">
        <f t="shared" ref="O38" si="27">O36-O37</f>
        <v>-49800</v>
      </c>
      <c r="P38" s="478"/>
      <c r="Q38" s="477">
        <f t="shared" ref="Q38" si="28">Q36-Q37</f>
        <v>-49800</v>
      </c>
      <c r="R38" s="479"/>
    </row>
    <row r="47" spans="2:18" x14ac:dyDescent="0.25">
      <c r="B47" s="321" t="s">
        <v>13</v>
      </c>
      <c r="C47" s="503"/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</row>
    <row r="48" spans="2:18" ht="15.75" thickBot="1" x14ac:dyDescent="0.3"/>
    <row r="49" spans="2:18" ht="36.75" customHeight="1" x14ac:dyDescent="0.25">
      <c r="B49" s="473"/>
      <c r="C49" s="474"/>
      <c r="D49" s="474"/>
      <c r="E49" s="474"/>
      <c r="F49" s="474"/>
      <c r="G49" s="494" t="s">
        <v>400</v>
      </c>
      <c r="H49" s="495"/>
      <c r="I49" s="496" t="s">
        <v>401</v>
      </c>
      <c r="J49" s="496"/>
      <c r="K49" s="466" t="s">
        <v>405</v>
      </c>
      <c r="L49" s="467"/>
      <c r="M49" s="58" t="s">
        <v>377</v>
      </c>
      <c r="N49" s="57" t="s">
        <v>403</v>
      </c>
      <c r="O49" s="468" t="s">
        <v>49</v>
      </c>
      <c r="P49" s="468"/>
      <c r="Q49" s="466" t="s">
        <v>404</v>
      </c>
      <c r="R49" s="488"/>
    </row>
    <row r="50" spans="2:18" ht="25.5" customHeight="1" x14ac:dyDescent="0.25">
      <c r="B50" s="497" t="s">
        <v>14</v>
      </c>
      <c r="C50" s="498"/>
      <c r="D50" s="498"/>
      <c r="E50" s="498"/>
      <c r="F50" s="498"/>
      <c r="G50" s="499">
        <v>-14047.89</v>
      </c>
      <c r="H50" s="500"/>
      <c r="I50" s="499">
        <v>-8826.4699999999993</v>
      </c>
      <c r="J50" s="500"/>
      <c r="K50" s="499">
        <v>261800</v>
      </c>
      <c r="L50" s="500"/>
      <c r="M50" s="60">
        <f t="shared" ref="M50:M51" si="29">N50-K50</f>
        <v>-91800</v>
      </c>
      <c r="N50" s="60">
        <v>170000</v>
      </c>
      <c r="O50" s="501"/>
      <c r="P50" s="500"/>
      <c r="Q50" s="499"/>
      <c r="R50" s="502"/>
    </row>
    <row r="51" spans="2:18" ht="28.5" customHeight="1" thickBot="1" x14ac:dyDescent="0.3">
      <c r="B51" s="518" t="s">
        <v>15</v>
      </c>
      <c r="C51" s="519"/>
      <c r="D51" s="519"/>
      <c r="E51" s="519"/>
      <c r="F51" s="519"/>
      <c r="G51" s="520">
        <v>-14047.89</v>
      </c>
      <c r="H51" s="521"/>
      <c r="I51" s="522">
        <v>-8826.4699999999993</v>
      </c>
      <c r="J51" s="522"/>
      <c r="K51" s="520">
        <v>161800</v>
      </c>
      <c r="L51" s="521"/>
      <c r="M51" s="60">
        <f t="shared" si="29"/>
        <v>8200</v>
      </c>
      <c r="N51" s="61">
        <v>170000</v>
      </c>
      <c r="O51" s="523"/>
      <c r="P51" s="523"/>
      <c r="Q51" s="524"/>
      <c r="R51" s="525"/>
    </row>
    <row r="52" spans="2:18" ht="15.75" thickBot="1" x14ac:dyDescent="0.3">
      <c r="B52" s="511" t="s">
        <v>16</v>
      </c>
      <c r="C52" s="512"/>
      <c r="D52" s="512"/>
      <c r="E52" s="512"/>
      <c r="F52" s="512"/>
      <c r="G52" s="505">
        <f>G25+G38+G51</f>
        <v>-8826.469999999521</v>
      </c>
      <c r="H52" s="513"/>
      <c r="I52" s="514">
        <f>I25+I38+I51</f>
        <v>161799.99999999974</v>
      </c>
      <c r="J52" s="515"/>
      <c r="K52" s="505">
        <f>K25+K38+K51</f>
        <v>0</v>
      </c>
      <c r="L52" s="513"/>
      <c r="M52" s="87"/>
      <c r="N52" s="87">
        <f>N25+N38+N51</f>
        <v>0</v>
      </c>
      <c r="O52" s="513">
        <f>O25+O38+O51</f>
        <v>0</v>
      </c>
      <c r="P52" s="513"/>
      <c r="Q52" s="505">
        <f>Q25+Q38+Q51</f>
        <v>0</v>
      </c>
      <c r="R52" s="506"/>
    </row>
    <row r="53" spans="2:18" ht="30.75" customHeight="1" x14ac:dyDescent="0.25"/>
    <row r="54" spans="2:18" ht="30.75" customHeight="1" x14ac:dyDescent="0.25"/>
    <row r="55" spans="2:18" ht="30.75" customHeight="1" x14ac:dyDescent="0.25"/>
    <row r="56" spans="2:18" ht="30.75" customHeight="1" x14ac:dyDescent="0.25"/>
    <row r="57" spans="2:18" ht="30.75" customHeight="1" x14ac:dyDescent="0.25"/>
    <row r="58" spans="2:18" ht="30.75" customHeight="1" x14ac:dyDescent="0.25"/>
    <row r="59" spans="2:18" ht="30.75" customHeight="1" x14ac:dyDescent="0.25"/>
    <row r="60" spans="2:18" ht="30.75" customHeight="1" x14ac:dyDescent="0.25"/>
    <row r="61" spans="2:18" ht="26.25" customHeight="1" x14ac:dyDescent="0.25"/>
    <row r="62" spans="2:18" ht="21" customHeight="1" x14ac:dyDescent="0.25">
      <c r="B62" s="321" t="s">
        <v>17</v>
      </c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</row>
    <row r="63" spans="2:18" ht="18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ht="21.75" customHeight="1" x14ac:dyDescent="0.25">
      <c r="B64" s="321" t="s">
        <v>3</v>
      </c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</row>
    <row r="65" spans="2:27" ht="15.75" thickBo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27" ht="37.5" customHeight="1" thickBot="1" x14ac:dyDescent="0.3">
      <c r="B66" s="88" t="s">
        <v>18</v>
      </c>
      <c r="C66" s="89" t="s">
        <v>19</v>
      </c>
      <c r="D66" s="90" t="s">
        <v>20</v>
      </c>
      <c r="E66" s="423" t="s">
        <v>21</v>
      </c>
      <c r="F66" s="423"/>
      <c r="G66" s="507" t="s">
        <v>400</v>
      </c>
      <c r="H66" s="508"/>
      <c r="I66" s="423" t="s">
        <v>401</v>
      </c>
      <c r="J66" s="423"/>
      <c r="K66" s="509" t="s">
        <v>405</v>
      </c>
      <c r="L66" s="516"/>
      <c r="M66" s="91" t="s">
        <v>377</v>
      </c>
      <c r="N66" s="90" t="s">
        <v>403</v>
      </c>
      <c r="O66" s="517" t="s">
        <v>49</v>
      </c>
      <c r="P66" s="517"/>
      <c r="Q66" s="509" t="s">
        <v>404</v>
      </c>
      <c r="R66" s="510"/>
      <c r="V66" s="2"/>
      <c r="X66" s="2"/>
      <c r="Z66" s="2"/>
    </row>
    <row r="67" spans="2:27" x14ac:dyDescent="0.25">
      <c r="B67" s="11">
        <v>6</v>
      </c>
      <c r="C67" s="12"/>
      <c r="D67" s="13"/>
      <c r="E67" s="233" t="s">
        <v>22</v>
      </c>
      <c r="F67" s="233"/>
      <c r="G67" s="312">
        <f>G68+G70+G73+G76+G79+G82</f>
        <v>1997006.2900000003</v>
      </c>
      <c r="H67" s="313"/>
      <c r="I67" s="312">
        <f>I68+I70+I73+I76+I79+I82</f>
        <v>2840926.4699999997</v>
      </c>
      <c r="J67" s="313"/>
      <c r="K67" s="446">
        <f>K68+K70+K73+K76+K79+K82</f>
        <v>7244800</v>
      </c>
      <c r="L67" s="447"/>
      <c r="M67" s="134">
        <f>M68+M70+M73+M76+M79+M82</f>
        <v>-3441500</v>
      </c>
      <c r="N67" s="63">
        <f>N68+N70+N73+N76+N79+N82</f>
        <v>3803300</v>
      </c>
      <c r="O67" s="318">
        <f>O68+O70+O73+O76+O79+O82</f>
        <v>4386950</v>
      </c>
      <c r="P67" s="313"/>
      <c r="Q67" s="452">
        <f>Q68+Q70+Q73+Q76+Q79+Q82</f>
        <v>4183900</v>
      </c>
      <c r="R67" s="453"/>
    </row>
    <row r="68" spans="2:27" ht="19.5" customHeight="1" x14ac:dyDescent="0.25">
      <c r="B68" s="8"/>
      <c r="C68" s="3">
        <v>61</v>
      </c>
      <c r="D68" s="5"/>
      <c r="E68" s="392" t="s">
        <v>23</v>
      </c>
      <c r="F68" s="392"/>
      <c r="G68" s="237">
        <v>1044858.14</v>
      </c>
      <c r="H68" s="238"/>
      <c r="I68" s="242">
        <v>1158826.47</v>
      </c>
      <c r="J68" s="242"/>
      <c r="K68" s="237">
        <v>1368280</v>
      </c>
      <c r="L68" s="238"/>
      <c r="M68" s="131">
        <f>N68-K68</f>
        <v>25020</v>
      </c>
      <c r="N68" s="64">
        <v>1393300</v>
      </c>
      <c r="O68" s="242">
        <v>1370000</v>
      </c>
      <c r="P68" s="242"/>
      <c r="Q68" s="383">
        <v>1370000</v>
      </c>
      <c r="R68" s="454"/>
      <c r="U68" s="2"/>
      <c r="V68" s="20"/>
      <c r="W68" s="2"/>
      <c r="X68" s="2"/>
      <c r="Y68" s="2"/>
      <c r="Z68" s="2"/>
      <c r="AA68" s="2"/>
    </row>
    <row r="69" spans="2:27" ht="18" customHeight="1" x14ac:dyDescent="0.25">
      <c r="B69" s="92"/>
      <c r="C69" s="93"/>
      <c r="D69" s="94">
        <v>11</v>
      </c>
      <c r="E69" s="224" t="s">
        <v>24</v>
      </c>
      <c r="F69" s="224"/>
      <c r="G69" s="226">
        <v>1044858.14</v>
      </c>
      <c r="H69" s="227"/>
      <c r="I69" s="295">
        <v>1158826.47</v>
      </c>
      <c r="J69" s="295"/>
      <c r="K69" s="226">
        <v>1368280</v>
      </c>
      <c r="L69" s="227"/>
      <c r="M69" s="135">
        <f t="shared" ref="M69:M86" si="30">N69-K69</f>
        <v>25020</v>
      </c>
      <c r="N69" s="96">
        <v>1393300</v>
      </c>
      <c r="O69" s="295"/>
      <c r="P69" s="295"/>
      <c r="Q69" s="226"/>
      <c r="R69" s="284"/>
      <c r="U69" s="2"/>
      <c r="V69" s="20"/>
      <c r="X69" s="2"/>
      <c r="Z69" s="2"/>
    </row>
    <row r="70" spans="2:27" ht="42" customHeight="1" x14ac:dyDescent="0.25">
      <c r="B70" s="8"/>
      <c r="C70" s="3">
        <v>63</v>
      </c>
      <c r="D70" s="5"/>
      <c r="E70" s="265" t="s">
        <v>25</v>
      </c>
      <c r="F70" s="265"/>
      <c r="G70" s="237">
        <v>391980.52</v>
      </c>
      <c r="H70" s="238"/>
      <c r="I70" s="242">
        <v>757000</v>
      </c>
      <c r="J70" s="242"/>
      <c r="K70" s="463">
        <v>4613520</v>
      </c>
      <c r="L70" s="464"/>
      <c r="M70" s="146">
        <f t="shared" si="30"/>
        <v>-3113520</v>
      </c>
      <c r="N70" s="64">
        <v>1500000</v>
      </c>
      <c r="O70" s="242">
        <v>1836950</v>
      </c>
      <c r="P70" s="242"/>
      <c r="Q70" s="383">
        <v>1633900</v>
      </c>
      <c r="R70" s="454"/>
      <c r="T70" s="209"/>
      <c r="U70" s="20"/>
      <c r="V70" s="20"/>
      <c r="X70" s="2"/>
      <c r="Z70" s="2"/>
    </row>
    <row r="71" spans="2:27" ht="19.5" customHeight="1" x14ac:dyDescent="0.25">
      <c r="B71" s="97"/>
      <c r="C71" s="98"/>
      <c r="D71" s="99">
        <v>52</v>
      </c>
      <c r="E71" s="289" t="s">
        <v>26</v>
      </c>
      <c r="F71" s="289"/>
      <c r="G71" s="306">
        <v>381923.37</v>
      </c>
      <c r="H71" s="307"/>
      <c r="I71" s="308">
        <v>508200</v>
      </c>
      <c r="J71" s="308"/>
      <c r="K71" s="527">
        <v>1225200</v>
      </c>
      <c r="L71" s="528"/>
      <c r="M71" s="136">
        <f t="shared" si="30"/>
        <v>-825200</v>
      </c>
      <c r="N71" s="100">
        <v>400000</v>
      </c>
      <c r="O71" s="308"/>
      <c r="P71" s="308"/>
      <c r="Q71" s="306"/>
      <c r="R71" s="404"/>
      <c r="U71" s="2"/>
      <c r="V71" s="20"/>
      <c r="X71" s="2"/>
      <c r="Z71" s="2"/>
    </row>
    <row r="72" spans="2:27" ht="18.75" customHeight="1" x14ac:dyDescent="0.25">
      <c r="B72" s="92"/>
      <c r="C72" s="93"/>
      <c r="D72" s="94">
        <v>55</v>
      </c>
      <c r="E72" s="224" t="s">
        <v>27</v>
      </c>
      <c r="F72" s="224"/>
      <c r="G72" s="226">
        <v>10057.15</v>
      </c>
      <c r="H72" s="227"/>
      <c r="I72" s="295">
        <v>248800</v>
      </c>
      <c r="J72" s="295"/>
      <c r="K72" s="226">
        <v>3288320</v>
      </c>
      <c r="L72" s="227"/>
      <c r="M72" s="136">
        <f t="shared" si="30"/>
        <v>-2188320</v>
      </c>
      <c r="N72" s="96">
        <v>1100000</v>
      </c>
      <c r="O72" s="295"/>
      <c r="P72" s="295"/>
      <c r="Q72" s="226"/>
      <c r="R72" s="284"/>
      <c r="U72" s="2"/>
      <c r="V72" s="20"/>
      <c r="X72" s="2"/>
      <c r="Z72" s="2"/>
    </row>
    <row r="73" spans="2:27" ht="20.25" customHeight="1" x14ac:dyDescent="0.25">
      <c r="B73" s="7"/>
      <c r="C73">
        <v>64</v>
      </c>
      <c r="D73" s="4"/>
      <c r="E73" s="322" t="s">
        <v>28</v>
      </c>
      <c r="F73" s="322"/>
      <c r="G73" s="273">
        <v>241585.83</v>
      </c>
      <c r="H73" s="274"/>
      <c r="I73" s="275">
        <v>347064</v>
      </c>
      <c r="J73" s="275"/>
      <c r="K73" s="273">
        <v>440000</v>
      </c>
      <c r="L73" s="274"/>
      <c r="M73" s="131">
        <f t="shared" si="30"/>
        <v>0</v>
      </c>
      <c r="N73" s="66">
        <v>440000</v>
      </c>
      <c r="O73" s="275">
        <v>440000</v>
      </c>
      <c r="P73" s="275"/>
      <c r="Q73" s="273">
        <v>440000</v>
      </c>
      <c r="R73" s="314"/>
      <c r="U73" s="2"/>
      <c r="V73" s="20"/>
      <c r="X73" s="2"/>
    </row>
    <row r="74" spans="2:27" ht="19.5" customHeight="1" x14ac:dyDescent="0.25">
      <c r="B74" s="92"/>
      <c r="C74" s="93"/>
      <c r="D74" s="94">
        <v>11</v>
      </c>
      <c r="E74" s="224" t="s">
        <v>24</v>
      </c>
      <c r="F74" s="224"/>
      <c r="G74" s="226">
        <v>0</v>
      </c>
      <c r="H74" s="227"/>
      <c r="I74" s="295">
        <v>1000</v>
      </c>
      <c r="J74" s="295"/>
      <c r="K74" s="226">
        <v>1000</v>
      </c>
      <c r="L74" s="227"/>
      <c r="M74" s="135">
        <f t="shared" si="30"/>
        <v>0</v>
      </c>
      <c r="N74" s="96">
        <v>1000</v>
      </c>
      <c r="O74" s="295"/>
      <c r="P74" s="295"/>
      <c r="Q74" s="226"/>
      <c r="R74" s="284"/>
      <c r="U74" s="2"/>
      <c r="V74" s="20"/>
    </row>
    <row r="75" spans="2:27" ht="25.5" customHeight="1" x14ac:dyDescent="0.25">
      <c r="B75" s="97"/>
      <c r="C75" s="98"/>
      <c r="D75" s="99">
        <v>43</v>
      </c>
      <c r="E75" s="290" t="s">
        <v>29</v>
      </c>
      <c r="F75" s="290"/>
      <c r="G75" s="306">
        <v>241585.83</v>
      </c>
      <c r="H75" s="307"/>
      <c r="I75" s="308">
        <v>346064</v>
      </c>
      <c r="J75" s="308"/>
      <c r="K75" s="306">
        <v>439000</v>
      </c>
      <c r="L75" s="307"/>
      <c r="M75" s="135">
        <f t="shared" si="30"/>
        <v>0</v>
      </c>
      <c r="N75" s="100">
        <v>439000</v>
      </c>
      <c r="O75" s="308"/>
      <c r="P75" s="308"/>
      <c r="Q75" s="306"/>
      <c r="R75" s="404"/>
      <c r="U75" s="2"/>
      <c r="V75" s="20"/>
    </row>
    <row r="76" spans="2:27" ht="43.5" customHeight="1" x14ac:dyDescent="0.25">
      <c r="B76" s="8"/>
      <c r="C76" s="3">
        <v>65</v>
      </c>
      <c r="D76" s="5"/>
      <c r="E76" s="265" t="s">
        <v>30</v>
      </c>
      <c r="F76" s="265"/>
      <c r="G76" s="237">
        <v>295892.77</v>
      </c>
      <c r="H76" s="238"/>
      <c r="I76" s="242">
        <v>550000</v>
      </c>
      <c r="J76" s="242"/>
      <c r="K76" s="237">
        <v>791000</v>
      </c>
      <c r="L76" s="238"/>
      <c r="M76" s="131">
        <f t="shared" si="30"/>
        <v>-351000</v>
      </c>
      <c r="N76" s="64">
        <v>440000</v>
      </c>
      <c r="O76" s="242">
        <v>700000</v>
      </c>
      <c r="P76" s="242"/>
      <c r="Q76" s="237">
        <v>700000</v>
      </c>
      <c r="R76" s="239"/>
      <c r="V76" s="20"/>
    </row>
    <row r="77" spans="2:27" ht="20.25" customHeight="1" x14ac:dyDescent="0.25">
      <c r="B77" s="92"/>
      <c r="C77" s="93"/>
      <c r="D77" s="94">
        <v>11</v>
      </c>
      <c r="E77" s="224" t="s">
        <v>24</v>
      </c>
      <c r="F77" s="224"/>
      <c r="G77" s="226">
        <v>11396.23</v>
      </c>
      <c r="H77" s="227"/>
      <c r="I77" s="295">
        <v>100000</v>
      </c>
      <c r="J77" s="295"/>
      <c r="K77" s="226">
        <v>150000</v>
      </c>
      <c r="L77" s="227"/>
      <c r="M77" s="135">
        <f t="shared" si="30"/>
        <v>-110000</v>
      </c>
      <c r="N77" s="96">
        <v>40000</v>
      </c>
      <c r="O77" s="295"/>
      <c r="P77" s="295"/>
      <c r="Q77" s="226"/>
      <c r="R77" s="284"/>
      <c r="V77" s="20"/>
    </row>
    <row r="78" spans="2:27" ht="24" customHeight="1" x14ac:dyDescent="0.25">
      <c r="B78" s="97"/>
      <c r="C78" s="98"/>
      <c r="D78" s="99">
        <v>43</v>
      </c>
      <c r="E78" s="290" t="s">
        <v>29</v>
      </c>
      <c r="F78" s="290"/>
      <c r="G78" s="306">
        <v>284496.53999999998</v>
      </c>
      <c r="H78" s="307"/>
      <c r="I78" s="308">
        <v>450000</v>
      </c>
      <c r="J78" s="308"/>
      <c r="K78" s="306">
        <v>641000</v>
      </c>
      <c r="L78" s="307"/>
      <c r="M78" s="135">
        <f t="shared" si="30"/>
        <v>-241000</v>
      </c>
      <c r="N78" s="100">
        <v>400000</v>
      </c>
      <c r="O78" s="308"/>
      <c r="P78" s="308"/>
      <c r="Q78" s="306"/>
      <c r="R78" s="404"/>
      <c r="V78" s="20"/>
    </row>
    <row r="79" spans="2:27" ht="57.75" customHeight="1" x14ac:dyDescent="0.25">
      <c r="B79" s="8"/>
      <c r="C79" s="3">
        <v>66</v>
      </c>
      <c r="D79" s="5"/>
      <c r="E79" s="265" t="s">
        <v>31</v>
      </c>
      <c r="F79" s="265"/>
      <c r="G79" s="237">
        <v>17041.03</v>
      </c>
      <c r="H79" s="238"/>
      <c r="I79" s="242">
        <v>27036</v>
      </c>
      <c r="J79" s="242"/>
      <c r="K79" s="237">
        <v>22000</v>
      </c>
      <c r="L79" s="238"/>
      <c r="M79" s="131">
        <f t="shared" si="30"/>
        <v>-2000</v>
      </c>
      <c r="N79" s="64">
        <v>20000</v>
      </c>
      <c r="O79" s="242">
        <v>30000</v>
      </c>
      <c r="P79" s="242"/>
      <c r="Q79" s="237">
        <v>30000</v>
      </c>
      <c r="R79" s="239"/>
      <c r="V79" s="20"/>
    </row>
    <row r="80" spans="2:27" ht="20.25" customHeight="1" x14ac:dyDescent="0.25">
      <c r="B80" s="97"/>
      <c r="C80" s="98"/>
      <c r="D80" s="99">
        <v>31</v>
      </c>
      <c r="E80" s="289" t="s">
        <v>32</v>
      </c>
      <c r="F80" s="289"/>
      <c r="G80" s="306">
        <v>16241.03</v>
      </c>
      <c r="H80" s="307"/>
      <c r="I80" s="308">
        <v>17036</v>
      </c>
      <c r="J80" s="308"/>
      <c r="K80" s="306">
        <v>17000</v>
      </c>
      <c r="L80" s="307"/>
      <c r="M80" s="135">
        <f t="shared" si="30"/>
        <v>0</v>
      </c>
      <c r="N80" s="100">
        <v>17000</v>
      </c>
      <c r="O80" s="308"/>
      <c r="P80" s="308"/>
      <c r="Q80" s="306"/>
      <c r="R80" s="404"/>
      <c r="V80" s="20"/>
    </row>
    <row r="81" spans="2:22" ht="18.75" customHeight="1" x14ac:dyDescent="0.25">
      <c r="B81" s="92"/>
      <c r="C81" s="93"/>
      <c r="D81" s="94">
        <v>61</v>
      </c>
      <c r="E81" s="224" t="s">
        <v>33</v>
      </c>
      <c r="F81" s="224"/>
      <c r="G81" s="226">
        <v>800</v>
      </c>
      <c r="H81" s="227"/>
      <c r="I81" s="295">
        <v>10000</v>
      </c>
      <c r="J81" s="295"/>
      <c r="K81" s="226">
        <v>5000</v>
      </c>
      <c r="L81" s="227"/>
      <c r="M81" s="135">
        <f t="shared" si="30"/>
        <v>-2000</v>
      </c>
      <c r="N81" s="96">
        <v>3000</v>
      </c>
      <c r="O81" s="295"/>
      <c r="P81" s="295"/>
      <c r="Q81" s="226"/>
      <c r="R81" s="284"/>
      <c r="V81" s="20"/>
    </row>
    <row r="82" spans="2:22" ht="31.5" customHeight="1" x14ac:dyDescent="0.25">
      <c r="B82" s="7"/>
      <c r="C82">
        <v>68</v>
      </c>
      <c r="D82" s="4"/>
      <c r="E82" s="268" t="s">
        <v>34</v>
      </c>
      <c r="F82" s="268"/>
      <c r="G82" s="273">
        <v>5648</v>
      </c>
      <c r="H82" s="274"/>
      <c r="I82" s="275">
        <v>1000</v>
      </c>
      <c r="J82" s="275"/>
      <c r="K82" s="273">
        <v>10000</v>
      </c>
      <c r="L82" s="274"/>
      <c r="M82" s="131">
        <f t="shared" si="30"/>
        <v>0</v>
      </c>
      <c r="N82" s="66">
        <v>10000</v>
      </c>
      <c r="O82" s="275">
        <v>10000</v>
      </c>
      <c r="P82" s="275"/>
      <c r="Q82" s="273">
        <v>10000</v>
      </c>
      <c r="R82" s="314"/>
      <c r="V82" s="20"/>
    </row>
    <row r="83" spans="2:22" ht="18.75" customHeight="1" x14ac:dyDescent="0.25">
      <c r="B83" s="92"/>
      <c r="C83" s="93"/>
      <c r="D83" s="94">
        <v>11</v>
      </c>
      <c r="E83" s="224" t="s">
        <v>24</v>
      </c>
      <c r="F83" s="224"/>
      <c r="G83" s="226">
        <v>5648</v>
      </c>
      <c r="H83" s="227"/>
      <c r="I83" s="295">
        <v>1000</v>
      </c>
      <c r="J83" s="295"/>
      <c r="K83" s="226">
        <v>10000</v>
      </c>
      <c r="L83" s="227"/>
      <c r="M83" s="135">
        <f t="shared" si="30"/>
        <v>0</v>
      </c>
      <c r="N83" s="96">
        <v>10000</v>
      </c>
      <c r="O83" s="295"/>
      <c r="P83" s="295"/>
      <c r="Q83" s="226"/>
      <c r="R83" s="284"/>
      <c r="V83" s="20"/>
    </row>
    <row r="84" spans="2:22" ht="29.25" customHeight="1" x14ac:dyDescent="0.25">
      <c r="B84" s="11">
        <v>7</v>
      </c>
      <c r="C84" s="12"/>
      <c r="D84" s="13"/>
      <c r="E84" s="311" t="s">
        <v>35</v>
      </c>
      <c r="F84" s="311"/>
      <c r="G84" s="312">
        <f>G85</f>
        <v>14384.64</v>
      </c>
      <c r="H84" s="313"/>
      <c r="I84" s="312">
        <f>I85</f>
        <v>6000</v>
      </c>
      <c r="J84" s="313"/>
      <c r="K84" s="312">
        <f t="shared" ref="K84" si="31">K85</f>
        <v>35000</v>
      </c>
      <c r="L84" s="313"/>
      <c r="M84" s="133">
        <f>M85</f>
        <v>35000</v>
      </c>
      <c r="N84" s="67">
        <f>N85</f>
        <v>70000</v>
      </c>
      <c r="O84" s="318">
        <f t="shared" ref="O84" si="32">O85</f>
        <v>10000</v>
      </c>
      <c r="P84" s="313"/>
      <c r="Q84" s="312">
        <f t="shared" ref="Q84" si="33">Q85</f>
        <v>10000</v>
      </c>
      <c r="R84" s="405"/>
      <c r="V84" s="20"/>
    </row>
    <row r="85" spans="2:22" ht="26.25" customHeight="1" x14ac:dyDescent="0.25">
      <c r="B85" s="8"/>
      <c r="C85" s="3">
        <v>71</v>
      </c>
      <c r="D85" s="5"/>
      <c r="E85" s="265" t="s">
        <v>36</v>
      </c>
      <c r="F85" s="265"/>
      <c r="G85" s="237">
        <v>14384.64</v>
      </c>
      <c r="H85" s="238"/>
      <c r="I85" s="242">
        <v>6000</v>
      </c>
      <c r="J85" s="242"/>
      <c r="K85" s="237">
        <v>35000</v>
      </c>
      <c r="L85" s="238"/>
      <c r="M85" s="131">
        <f t="shared" si="30"/>
        <v>35000</v>
      </c>
      <c r="N85" s="64">
        <v>70000</v>
      </c>
      <c r="O85" s="242">
        <v>10000</v>
      </c>
      <c r="P85" s="242"/>
      <c r="Q85" s="237">
        <v>10000</v>
      </c>
      <c r="R85" s="239"/>
      <c r="T85" s="176"/>
      <c r="V85" s="20"/>
    </row>
    <row r="86" spans="2:22" ht="26.25" customHeight="1" thickBot="1" x14ac:dyDescent="0.3">
      <c r="B86" s="101"/>
      <c r="C86" s="102"/>
      <c r="D86" s="103">
        <v>71</v>
      </c>
      <c r="E86" s="526" t="s">
        <v>37</v>
      </c>
      <c r="F86" s="526"/>
      <c r="G86" s="529">
        <v>14384.64</v>
      </c>
      <c r="H86" s="530"/>
      <c r="I86" s="531">
        <v>6000</v>
      </c>
      <c r="J86" s="531"/>
      <c r="K86" s="529">
        <v>35000</v>
      </c>
      <c r="L86" s="530"/>
      <c r="M86" s="135">
        <f t="shared" si="30"/>
        <v>35000</v>
      </c>
      <c r="N86" s="104">
        <v>70000</v>
      </c>
      <c r="O86" s="531"/>
      <c r="P86" s="531"/>
      <c r="Q86" s="529"/>
      <c r="R86" s="532"/>
      <c r="T86" s="21"/>
      <c r="U86" s="21"/>
      <c r="V86" s="20"/>
    </row>
    <row r="87" spans="2:22" ht="18.75" customHeight="1" thickBot="1" x14ac:dyDescent="0.3">
      <c r="B87" s="413" t="s">
        <v>327</v>
      </c>
      <c r="C87" s="414"/>
      <c r="D87" s="414"/>
      <c r="E87" s="414"/>
      <c r="F87" s="414"/>
      <c r="G87" s="230">
        <f>G67+G84</f>
        <v>2011390.9300000002</v>
      </c>
      <c r="H87" s="231"/>
      <c r="I87" s="230">
        <f>I67+I84</f>
        <v>2846926.4699999997</v>
      </c>
      <c r="J87" s="231"/>
      <c r="K87" s="533">
        <f>K67+K84</f>
        <v>7279800</v>
      </c>
      <c r="L87" s="534"/>
      <c r="M87" s="137">
        <f>M67+M84</f>
        <v>-3406500</v>
      </c>
      <c r="N87" s="46">
        <f>N67+N84</f>
        <v>3873300</v>
      </c>
      <c r="O87" s="230">
        <f>O67+O84</f>
        <v>4396950</v>
      </c>
      <c r="P87" s="231"/>
      <c r="Q87" s="535">
        <f>Q67+Q84</f>
        <v>4193900</v>
      </c>
      <c r="R87" s="536"/>
      <c r="V87" s="20"/>
    </row>
    <row r="88" spans="2:22" x14ac:dyDescent="0.25">
      <c r="E88" s="322"/>
      <c r="F88" s="322"/>
      <c r="G88" s="537"/>
      <c r="H88" s="537"/>
      <c r="I88" s="537"/>
      <c r="J88" s="537"/>
      <c r="K88" s="537"/>
      <c r="L88" s="537"/>
      <c r="M88" s="22"/>
      <c r="N88" s="23"/>
      <c r="O88" s="537"/>
      <c r="P88" s="537"/>
      <c r="Q88" s="537"/>
      <c r="R88" s="537"/>
      <c r="V88" s="2"/>
    </row>
    <row r="89" spans="2:22" x14ac:dyDescent="0.25">
      <c r="E89" s="24"/>
      <c r="F89" s="24"/>
      <c r="G89" s="23"/>
      <c r="H89" s="23"/>
      <c r="I89" s="23"/>
      <c r="J89" s="23"/>
      <c r="K89" s="23"/>
      <c r="L89" s="23"/>
      <c r="M89" s="22"/>
      <c r="N89" s="23"/>
      <c r="O89" s="23"/>
      <c r="P89" s="23"/>
      <c r="Q89" s="23"/>
      <c r="R89" s="23"/>
      <c r="V89" s="2"/>
    </row>
    <row r="90" spans="2:22" x14ac:dyDescent="0.25">
      <c r="E90" s="24"/>
      <c r="F90" s="24"/>
      <c r="G90" s="23"/>
      <c r="H90" s="23"/>
      <c r="I90" s="23"/>
      <c r="J90" s="23"/>
      <c r="K90" s="23"/>
      <c r="L90" s="23"/>
      <c r="M90" s="22"/>
      <c r="N90" s="23"/>
      <c r="O90" s="23"/>
      <c r="P90" s="23"/>
      <c r="Q90" s="23"/>
      <c r="R90" s="23"/>
      <c r="V90" s="2"/>
    </row>
    <row r="91" spans="2:22" x14ac:dyDescent="0.25">
      <c r="E91" s="24"/>
      <c r="F91" s="24"/>
      <c r="G91" s="23"/>
      <c r="H91" s="23"/>
      <c r="I91" s="23"/>
      <c r="J91" s="23"/>
      <c r="K91" s="23"/>
      <c r="L91" s="23"/>
      <c r="M91" s="22"/>
      <c r="N91" s="23"/>
      <c r="O91" s="23"/>
      <c r="P91" s="23"/>
      <c r="Q91" s="23"/>
      <c r="R91" s="23"/>
      <c r="V91" s="2"/>
    </row>
    <row r="92" spans="2:22" x14ac:dyDescent="0.25">
      <c r="E92" s="24"/>
      <c r="F92" s="24"/>
      <c r="G92" s="23"/>
      <c r="H92" s="23"/>
      <c r="I92" s="23"/>
      <c r="J92" s="23"/>
      <c r="K92" s="23"/>
      <c r="L92" s="23"/>
      <c r="M92" s="22"/>
      <c r="N92" s="23"/>
      <c r="O92" s="23"/>
      <c r="P92" s="23"/>
      <c r="Q92" s="23"/>
      <c r="R92" s="23"/>
      <c r="V92" s="2"/>
    </row>
    <row r="93" spans="2:22" x14ac:dyDescent="0.25">
      <c r="E93" s="24"/>
      <c r="F93" s="24"/>
      <c r="G93" s="23"/>
      <c r="H93" s="23"/>
      <c r="I93" s="23"/>
      <c r="J93" s="23"/>
      <c r="K93" s="23"/>
      <c r="L93" s="23"/>
      <c r="M93" s="22"/>
      <c r="N93" s="23"/>
      <c r="O93" s="23"/>
      <c r="P93" s="23"/>
      <c r="Q93" s="23"/>
      <c r="R93" s="23"/>
      <c r="V93" s="2"/>
    </row>
    <row r="94" spans="2:22" x14ac:dyDescent="0.25">
      <c r="E94" s="24"/>
      <c r="F94" s="24"/>
      <c r="G94" s="23"/>
      <c r="H94" s="23"/>
      <c r="I94" s="23"/>
      <c r="J94" s="23"/>
      <c r="K94" s="23"/>
      <c r="L94" s="23"/>
      <c r="M94" s="22"/>
      <c r="N94" s="23"/>
      <c r="O94" s="23"/>
      <c r="P94" s="23"/>
      <c r="Q94" s="23"/>
      <c r="R94" s="23"/>
      <c r="V94" s="2"/>
    </row>
    <row r="95" spans="2:22" x14ac:dyDescent="0.25">
      <c r="E95" s="24"/>
      <c r="F95" s="24"/>
      <c r="G95" s="23"/>
      <c r="H95" s="23"/>
      <c r="I95" s="23"/>
      <c r="J95" s="23"/>
      <c r="K95" s="23"/>
      <c r="L95" s="23"/>
      <c r="M95" s="22"/>
      <c r="N95" s="23"/>
      <c r="O95" s="23"/>
      <c r="P95" s="23"/>
      <c r="Q95" s="23"/>
      <c r="R95" s="23"/>
      <c r="V95" s="2"/>
    </row>
    <row r="96" spans="2:22" x14ac:dyDescent="0.25">
      <c r="E96" s="24"/>
      <c r="F96" s="24"/>
      <c r="G96" s="23"/>
      <c r="H96" s="23"/>
      <c r="I96" s="23"/>
      <c r="J96" s="23"/>
      <c r="K96" s="22"/>
      <c r="L96" s="22"/>
      <c r="M96" s="22"/>
      <c r="N96" s="22"/>
      <c r="O96" s="23"/>
      <c r="P96" s="23"/>
      <c r="Q96" s="23"/>
      <c r="R96" s="23"/>
      <c r="V96" s="2"/>
    </row>
    <row r="97" spans="3:22" x14ac:dyDescent="0.25">
      <c r="C97" s="12" t="s">
        <v>423</v>
      </c>
      <c r="D97" s="12"/>
      <c r="E97" s="185"/>
      <c r="F97" s="185"/>
      <c r="G97" s="23"/>
      <c r="H97" s="23"/>
      <c r="I97" s="23"/>
      <c r="J97" s="23"/>
      <c r="K97" s="22"/>
      <c r="L97" s="22"/>
      <c r="M97" s="22"/>
      <c r="N97" s="22"/>
      <c r="O97" s="23"/>
      <c r="P97" s="23"/>
      <c r="Q97" s="23"/>
      <c r="R97" s="23"/>
      <c r="V97" s="2"/>
    </row>
    <row r="98" spans="3:22" ht="15.75" thickBot="1" x14ac:dyDescent="0.3">
      <c r="E98" s="24"/>
      <c r="F98" s="24"/>
      <c r="G98" s="23"/>
      <c r="H98" s="23"/>
      <c r="I98" s="23"/>
      <c r="J98" s="23"/>
      <c r="K98" s="22"/>
      <c r="L98" s="22"/>
      <c r="M98" s="22"/>
      <c r="N98" s="22"/>
      <c r="O98" s="23"/>
      <c r="P98" s="23"/>
      <c r="Q98" s="23"/>
      <c r="R98" s="23"/>
      <c r="V98" s="2"/>
    </row>
    <row r="99" spans="3:22" ht="36" customHeight="1" x14ac:dyDescent="0.25">
      <c r="C99" s="222" t="s">
        <v>20</v>
      </c>
      <c r="D99" s="251" t="s">
        <v>424</v>
      </c>
      <c r="E99" s="251"/>
      <c r="F99" s="251"/>
      <c r="G99" s="246" t="s">
        <v>400</v>
      </c>
      <c r="H99" s="247"/>
      <c r="I99" s="246" t="s">
        <v>401</v>
      </c>
      <c r="J99" s="247"/>
      <c r="K99" s="248" t="s">
        <v>405</v>
      </c>
      <c r="L99" s="249"/>
      <c r="M99" s="216" t="s">
        <v>378</v>
      </c>
      <c r="N99" s="217" t="s">
        <v>407</v>
      </c>
      <c r="O99" s="248" t="s">
        <v>49</v>
      </c>
      <c r="P99" s="249"/>
      <c r="Q99" s="249" t="s">
        <v>404</v>
      </c>
      <c r="R99" s="250"/>
      <c r="V99" s="2"/>
    </row>
    <row r="100" spans="3:22" ht="19.5" customHeight="1" x14ac:dyDescent="0.25">
      <c r="C100" s="214">
        <v>11</v>
      </c>
      <c r="D100" s="240" t="s">
        <v>24</v>
      </c>
      <c r="E100" s="241"/>
      <c r="F100" s="241"/>
      <c r="G100" s="237">
        <f>G69+G74+G77+G83</f>
        <v>1061902.3700000001</v>
      </c>
      <c r="H100" s="242"/>
      <c r="I100" s="237">
        <f t="shared" ref="I100" si="34">I69+I74+I77+I83</f>
        <v>1260826.47</v>
      </c>
      <c r="J100" s="242"/>
      <c r="K100" s="237">
        <f t="shared" ref="K100" si="35">K69+K74+K77+K83</f>
        <v>1529280</v>
      </c>
      <c r="L100" s="242"/>
      <c r="M100" s="218">
        <f t="shared" ref="M100:M106" si="36">N100-K100</f>
        <v>-84980</v>
      </c>
      <c r="N100" s="219">
        <f>N69+N74+N77+N83</f>
        <v>1444300</v>
      </c>
      <c r="O100" s="243"/>
      <c r="P100" s="244"/>
      <c r="Q100" s="243"/>
      <c r="R100" s="245"/>
      <c r="V100" s="2"/>
    </row>
    <row r="101" spans="3:22" ht="19.5" customHeight="1" x14ac:dyDescent="0.25">
      <c r="C101" s="214">
        <v>31</v>
      </c>
      <c r="D101" s="240" t="s">
        <v>32</v>
      </c>
      <c r="E101" s="241"/>
      <c r="F101" s="241"/>
      <c r="G101" s="237">
        <f>G80</f>
        <v>16241.03</v>
      </c>
      <c r="H101" s="242"/>
      <c r="I101" s="237">
        <f t="shared" ref="I101" si="37">I80</f>
        <v>17036</v>
      </c>
      <c r="J101" s="242"/>
      <c r="K101" s="237">
        <f t="shared" ref="K101" si="38">K80</f>
        <v>17000</v>
      </c>
      <c r="L101" s="242"/>
      <c r="M101" s="218">
        <f t="shared" si="36"/>
        <v>0</v>
      </c>
      <c r="N101" s="219">
        <f>N80</f>
        <v>17000</v>
      </c>
      <c r="O101" s="243"/>
      <c r="P101" s="244"/>
      <c r="Q101" s="243"/>
      <c r="R101" s="245"/>
      <c r="V101" s="2"/>
    </row>
    <row r="102" spans="3:22" ht="19.5" customHeight="1" x14ac:dyDescent="0.25">
      <c r="C102" s="214">
        <v>43</v>
      </c>
      <c r="D102" s="234" t="s">
        <v>29</v>
      </c>
      <c r="E102" s="235"/>
      <c r="F102" s="235"/>
      <c r="G102" s="237">
        <f>G75+G78</f>
        <v>526082.37</v>
      </c>
      <c r="H102" s="242"/>
      <c r="I102" s="237">
        <f t="shared" ref="I102" si="39">I75+I78</f>
        <v>796064</v>
      </c>
      <c r="J102" s="242"/>
      <c r="K102" s="237">
        <f t="shared" ref="K102" si="40">K75+K78</f>
        <v>1080000</v>
      </c>
      <c r="L102" s="242"/>
      <c r="M102" s="218">
        <f t="shared" si="36"/>
        <v>-241000</v>
      </c>
      <c r="N102" s="219">
        <f>N75+N78</f>
        <v>839000</v>
      </c>
      <c r="O102" s="243"/>
      <c r="P102" s="244"/>
      <c r="Q102" s="243"/>
      <c r="R102" s="245"/>
      <c r="V102" s="2"/>
    </row>
    <row r="103" spans="3:22" ht="21" customHeight="1" x14ac:dyDescent="0.25">
      <c r="C103" s="214">
        <v>52</v>
      </c>
      <c r="D103" s="240" t="s">
        <v>26</v>
      </c>
      <c r="E103" s="241"/>
      <c r="F103" s="241"/>
      <c r="G103" s="237">
        <f>G71</f>
        <v>381923.37</v>
      </c>
      <c r="H103" s="242"/>
      <c r="I103" s="237">
        <f t="shared" ref="I103" si="41">I71</f>
        <v>508200</v>
      </c>
      <c r="J103" s="242"/>
      <c r="K103" s="237">
        <f t="shared" ref="K103" si="42">K71</f>
        <v>1225200</v>
      </c>
      <c r="L103" s="242"/>
      <c r="M103" s="218">
        <f t="shared" si="36"/>
        <v>-825200</v>
      </c>
      <c r="N103" s="219">
        <f>N71</f>
        <v>400000</v>
      </c>
      <c r="O103" s="243"/>
      <c r="P103" s="244"/>
      <c r="Q103" s="243"/>
      <c r="R103" s="245"/>
      <c r="V103" s="2"/>
    </row>
    <row r="104" spans="3:22" ht="18" customHeight="1" x14ac:dyDescent="0.25">
      <c r="C104" s="214">
        <v>55</v>
      </c>
      <c r="D104" s="240" t="s">
        <v>27</v>
      </c>
      <c r="E104" s="241"/>
      <c r="F104" s="241"/>
      <c r="G104" s="237">
        <f>G72</f>
        <v>10057.15</v>
      </c>
      <c r="H104" s="242"/>
      <c r="I104" s="237">
        <f t="shared" ref="I104" si="43">I72</f>
        <v>248800</v>
      </c>
      <c r="J104" s="242"/>
      <c r="K104" s="237">
        <f t="shared" ref="K104" si="44">K72</f>
        <v>3288320</v>
      </c>
      <c r="L104" s="242"/>
      <c r="M104" s="221">
        <f t="shared" si="36"/>
        <v>-2188320</v>
      </c>
      <c r="N104" s="219">
        <f>N72</f>
        <v>1100000</v>
      </c>
      <c r="O104" s="243"/>
      <c r="P104" s="244"/>
      <c r="Q104" s="243"/>
      <c r="R104" s="245"/>
      <c r="V104" s="2"/>
    </row>
    <row r="105" spans="3:22" ht="19.5" customHeight="1" x14ac:dyDescent="0.25">
      <c r="C105" s="214">
        <v>61</v>
      </c>
      <c r="D105" s="240" t="s">
        <v>33</v>
      </c>
      <c r="E105" s="241"/>
      <c r="F105" s="241"/>
      <c r="G105" s="237">
        <f>G81</f>
        <v>800</v>
      </c>
      <c r="H105" s="242"/>
      <c r="I105" s="237">
        <f t="shared" ref="I105" si="45">I81</f>
        <v>10000</v>
      </c>
      <c r="J105" s="242"/>
      <c r="K105" s="237">
        <f t="shared" ref="K105" si="46">K81</f>
        <v>5000</v>
      </c>
      <c r="L105" s="242"/>
      <c r="M105" s="218">
        <f t="shared" si="36"/>
        <v>-2000</v>
      </c>
      <c r="N105" s="219">
        <f>N81</f>
        <v>3000</v>
      </c>
      <c r="O105" s="243"/>
      <c r="P105" s="244"/>
      <c r="Q105" s="243"/>
      <c r="R105" s="245"/>
      <c r="V105" s="2"/>
    </row>
    <row r="106" spans="3:22" ht="29.25" customHeight="1" thickBot="1" x14ac:dyDescent="0.3">
      <c r="C106" s="215">
        <v>71</v>
      </c>
      <c r="D106" s="259" t="s">
        <v>37</v>
      </c>
      <c r="E106" s="260"/>
      <c r="F106" s="260"/>
      <c r="G106" s="254">
        <f>G85</f>
        <v>14384.64</v>
      </c>
      <c r="H106" s="255"/>
      <c r="I106" s="254">
        <f t="shared" ref="I106" si="47">I85</f>
        <v>6000</v>
      </c>
      <c r="J106" s="255"/>
      <c r="K106" s="254">
        <f t="shared" ref="K106" si="48">K85</f>
        <v>35000</v>
      </c>
      <c r="L106" s="255"/>
      <c r="M106" s="61">
        <f t="shared" si="36"/>
        <v>35000</v>
      </c>
      <c r="N106" s="220">
        <f>N85</f>
        <v>70000</v>
      </c>
      <c r="O106" s="256"/>
      <c r="P106" s="257"/>
      <c r="Q106" s="256"/>
      <c r="R106" s="258"/>
      <c r="V106" s="2"/>
    </row>
    <row r="107" spans="3:22" ht="15.75" thickBot="1" x14ac:dyDescent="0.3">
      <c r="C107" s="228" t="s">
        <v>327</v>
      </c>
      <c r="D107" s="229"/>
      <c r="E107" s="229"/>
      <c r="F107" s="229"/>
      <c r="G107" s="230">
        <f>SUM(G100:H106)</f>
        <v>2011390.93</v>
      </c>
      <c r="H107" s="231"/>
      <c r="I107" s="230">
        <f t="shared" ref="I107" si="49">SUM(I100:J106)</f>
        <v>2846926.4699999997</v>
      </c>
      <c r="J107" s="231"/>
      <c r="K107" s="230">
        <f t="shared" ref="K107" si="50">SUM(K100:L106)</f>
        <v>7179800</v>
      </c>
      <c r="L107" s="231"/>
      <c r="M107" s="187">
        <f>SUM(M100:M106)</f>
        <v>-3306500</v>
      </c>
      <c r="N107" s="186">
        <f>SUM(N100:N106)</f>
        <v>3873300</v>
      </c>
      <c r="O107" s="230">
        <f t="shared" ref="O107:Q107" si="51">SUM(O100:P106)</f>
        <v>0</v>
      </c>
      <c r="P107" s="231"/>
      <c r="Q107" s="230">
        <f t="shared" si="51"/>
        <v>0</v>
      </c>
      <c r="R107" s="232"/>
      <c r="V107" s="2"/>
    </row>
    <row r="108" spans="3:22" x14ac:dyDescent="0.25">
      <c r="C108" s="213"/>
      <c r="E108" s="24"/>
      <c r="F108" s="24"/>
      <c r="G108" s="23"/>
      <c r="H108" s="23"/>
      <c r="I108" s="23"/>
      <c r="J108" s="23"/>
      <c r="K108" s="22"/>
      <c r="L108" s="22"/>
      <c r="M108" s="22"/>
      <c r="N108" s="22"/>
      <c r="O108" s="23"/>
      <c r="P108" s="23"/>
      <c r="Q108" s="23"/>
      <c r="R108" s="23"/>
      <c r="V108" s="2"/>
    </row>
    <row r="109" spans="3:22" x14ac:dyDescent="0.25">
      <c r="C109" s="213"/>
      <c r="E109" s="24"/>
      <c r="F109" s="24"/>
      <c r="G109" s="23"/>
      <c r="H109" s="23"/>
      <c r="I109" s="23"/>
      <c r="J109" s="23"/>
      <c r="K109" s="22"/>
      <c r="L109" s="22"/>
      <c r="M109" s="22"/>
      <c r="N109" s="22"/>
      <c r="O109" s="23"/>
      <c r="P109" s="23"/>
      <c r="Q109" s="23"/>
      <c r="R109" s="23"/>
      <c r="V109" s="2"/>
    </row>
    <row r="110" spans="3:22" x14ac:dyDescent="0.25">
      <c r="C110" s="213"/>
      <c r="E110" s="24"/>
      <c r="F110" s="24"/>
      <c r="G110" s="23"/>
      <c r="H110" s="23"/>
      <c r="I110" s="23"/>
      <c r="J110" s="23"/>
      <c r="K110" s="22"/>
      <c r="L110" s="22"/>
      <c r="M110" s="22"/>
      <c r="N110" s="22"/>
      <c r="O110" s="23"/>
      <c r="P110" s="23"/>
      <c r="Q110" s="23"/>
      <c r="R110" s="23"/>
      <c r="V110" s="2"/>
    </row>
    <row r="111" spans="3:22" x14ac:dyDescent="0.25">
      <c r="C111" s="213"/>
      <c r="E111" s="24"/>
      <c r="F111" s="24"/>
      <c r="G111" s="23"/>
      <c r="H111" s="23"/>
      <c r="I111" s="23"/>
      <c r="J111" s="23"/>
      <c r="K111" s="22"/>
      <c r="L111" s="22"/>
      <c r="M111" s="22"/>
      <c r="N111" s="22"/>
      <c r="O111" s="23"/>
      <c r="P111" s="23"/>
      <c r="Q111" s="23"/>
      <c r="R111" s="23"/>
      <c r="V111" s="2"/>
    </row>
    <row r="112" spans="3:22" x14ac:dyDescent="0.25">
      <c r="C112" s="213"/>
      <c r="E112" s="24"/>
      <c r="F112" s="24"/>
      <c r="G112" s="23"/>
      <c r="H112" s="23"/>
      <c r="I112" s="23"/>
      <c r="J112" s="23"/>
      <c r="K112" s="22"/>
      <c r="L112" s="22"/>
      <c r="M112" s="22"/>
      <c r="N112" s="22"/>
      <c r="O112" s="23"/>
      <c r="P112" s="23"/>
      <c r="Q112" s="23"/>
      <c r="R112" s="23"/>
      <c r="V112" s="2"/>
    </row>
    <row r="113" spans="2:28" x14ac:dyDescent="0.25">
      <c r="C113" s="213"/>
      <c r="E113" s="24"/>
      <c r="F113" s="24"/>
      <c r="G113" s="23"/>
      <c r="H113" s="23"/>
      <c r="I113" s="23"/>
      <c r="J113" s="23"/>
      <c r="K113" s="22"/>
      <c r="L113" s="22"/>
      <c r="M113" s="22"/>
      <c r="N113" s="22"/>
      <c r="O113" s="23"/>
      <c r="P113" s="23"/>
      <c r="Q113" s="23"/>
      <c r="R113" s="23"/>
      <c r="V113" s="2"/>
    </row>
    <row r="114" spans="2:28" x14ac:dyDescent="0.25">
      <c r="C114" s="213"/>
      <c r="E114" s="24"/>
      <c r="F114" s="24"/>
      <c r="G114" s="23"/>
      <c r="H114" s="23"/>
      <c r="I114" s="23"/>
      <c r="J114" s="23"/>
      <c r="K114" s="22"/>
      <c r="L114" s="22"/>
      <c r="M114" s="22"/>
      <c r="N114" s="22"/>
      <c r="O114" s="23"/>
      <c r="P114" s="23"/>
      <c r="Q114" s="23"/>
      <c r="R114" s="23"/>
      <c r="V114" s="2"/>
    </row>
    <row r="115" spans="2:28" x14ac:dyDescent="0.25">
      <c r="C115" s="213"/>
      <c r="E115" s="24"/>
      <c r="F115" s="24"/>
      <c r="G115" s="23"/>
      <c r="H115" s="23"/>
      <c r="I115" s="23"/>
      <c r="J115" s="23"/>
      <c r="K115" s="22"/>
      <c r="L115" s="22"/>
      <c r="M115" s="22"/>
      <c r="N115" s="22"/>
      <c r="O115" s="23"/>
      <c r="P115" s="23"/>
      <c r="Q115" s="23"/>
      <c r="R115" s="23"/>
      <c r="V115" s="2"/>
    </row>
    <row r="116" spans="2:28" x14ac:dyDescent="0.25">
      <c r="C116" s="213"/>
      <c r="E116" s="24"/>
      <c r="F116" s="24"/>
      <c r="G116" s="23"/>
      <c r="H116" s="23"/>
      <c r="I116" s="23"/>
      <c r="J116" s="23"/>
      <c r="K116" s="22"/>
      <c r="L116" s="22"/>
      <c r="M116" s="22"/>
      <c r="N116" s="22"/>
      <c r="O116" s="23"/>
      <c r="P116" s="23"/>
      <c r="Q116" s="23"/>
      <c r="R116" s="23"/>
      <c r="V116" s="2"/>
    </row>
    <row r="117" spans="2:28" ht="21" customHeight="1" x14ac:dyDescent="0.25">
      <c r="B117" s="321" t="s">
        <v>5</v>
      </c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</row>
    <row r="118" spans="2:28" ht="21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2:28" ht="15.75" thickBo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2:28" ht="33.75" customHeight="1" thickBot="1" x14ac:dyDescent="0.3">
      <c r="B120" s="88" t="s">
        <v>18</v>
      </c>
      <c r="C120" s="89" t="s">
        <v>19</v>
      </c>
      <c r="D120" s="90" t="s">
        <v>20</v>
      </c>
      <c r="E120" s="423" t="s">
        <v>21</v>
      </c>
      <c r="F120" s="423"/>
      <c r="G120" s="507" t="s">
        <v>400</v>
      </c>
      <c r="H120" s="508"/>
      <c r="I120" s="423" t="s">
        <v>401</v>
      </c>
      <c r="J120" s="423"/>
      <c r="K120" s="509" t="s">
        <v>405</v>
      </c>
      <c r="L120" s="516"/>
      <c r="M120" s="91" t="s">
        <v>377</v>
      </c>
      <c r="N120" s="90" t="s">
        <v>403</v>
      </c>
      <c r="O120" s="517" t="s">
        <v>49</v>
      </c>
      <c r="P120" s="517"/>
      <c r="Q120" s="509" t="s">
        <v>404</v>
      </c>
      <c r="R120" s="510"/>
    </row>
    <row r="121" spans="2:28" x14ac:dyDescent="0.25">
      <c r="B121" s="11">
        <v>3</v>
      </c>
      <c r="C121" s="12"/>
      <c r="D121" s="13"/>
      <c r="E121" s="233" t="s">
        <v>38</v>
      </c>
      <c r="F121" s="233"/>
      <c r="G121" s="312">
        <f>G122+G126+G135+G140+G145+G148</f>
        <v>1557515.8299999998</v>
      </c>
      <c r="H121" s="313"/>
      <c r="I121" s="312">
        <f>I122+I126+I135+I140+I143+I145+I148</f>
        <v>2185000</v>
      </c>
      <c r="J121" s="313"/>
      <c r="K121" s="446">
        <f>K122+K126+K135+K140+K143+K145+K148</f>
        <v>2973400</v>
      </c>
      <c r="L121" s="447"/>
      <c r="M121" s="134">
        <f>M122+M126+M135+M140+M143+M145+M148</f>
        <v>93000</v>
      </c>
      <c r="N121" s="63">
        <f>N122+N126+N135+N140+N143+N145+N148</f>
        <v>3066400</v>
      </c>
      <c r="O121" s="318">
        <f>O122+O126+O135+O140+O143+O145+O148</f>
        <v>2409750</v>
      </c>
      <c r="P121" s="313"/>
      <c r="Q121" s="452">
        <f>Q122+Q126+Q135+Q140+Q143+Q145+Q148</f>
        <v>2389700</v>
      </c>
      <c r="R121" s="453"/>
    </row>
    <row r="122" spans="2:28" ht="20.25" customHeight="1" x14ac:dyDescent="0.25">
      <c r="B122" s="8"/>
      <c r="C122" s="3">
        <v>31</v>
      </c>
      <c r="D122" s="5"/>
      <c r="E122" s="392" t="s">
        <v>39</v>
      </c>
      <c r="F122" s="392"/>
      <c r="G122" s="237">
        <v>334587.46999999997</v>
      </c>
      <c r="H122" s="238"/>
      <c r="I122" s="242">
        <v>436000</v>
      </c>
      <c r="J122" s="242"/>
      <c r="K122" s="237">
        <f>K335+K761+K716</f>
        <v>550000</v>
      </c>
      <c r="L122" s="238"/>
      <c r="M122" s="44">
        <f>N122-K122</f>
        <v>25000</v>
      </c>
      <c r="N122" s="64">
        <f>N335+N716+N761</f>
        <v>575000</v>
      </c>
      <c r="O122" s="237">
        <f>O335+O761+O716</f>
        <v>571000</v>
      </c>
      <c r="P122" s="238"/>
      <c r="Q122" s="237">
        <f>Q335+Q761+Q716</f>
        <v>600000</v>
      </c>
      <c r="R122" s="239"/>
      <c r="T122" s="2"/>
      <c r="U122" s="2"/>
      <c r="V122" s="2"/>
      <c r="W122" s="2"/>
      <c r="X122" s="2"/>
      <c r="Y122" s="2"/>
      <c r="Z122" s="2"/>
      <c r="AA122" s="2"/>
    </row>
    <row r="123" spans="2:28" ht="17.25" customHeight="1" x14ac:dyDescent="0.25">
      <c r="B123" s="92"/>
      <c r="C123" s="93"/>
      <c r="D123" s="94">
        <v>11</v>
      </c>
      <c r="E123" s="224" t="s">
        <v>24</v>
      </c>
      <c r="F123" s="224"/>
      <c r="G123" s="226">
        <v>334587.46999999997</v>
      </c>
      <c r="H123" s="227"/>
      <c r="I123" s="295">
        <v>410000</v>
      </c>
      <c r="J123" s="295"/>
      <c r="K123" s="226">
        <v>518400</v>
      </c>
      <c r="L123" s="227"/>
      <c r="M123" s="95">
        <f>N123-K123</f>
        <v>13600</v>
      </c>
      <c r="N123" s="96">
        <v>532000</v>
      </c>
      <c r="O123" s="295"/>
      <c r="P123" s="295"/>
      <c r="Q123" s="226"/>
      <c r="R123" s="284"/>
      <c r="U123" s="2"/>
    </row>
    <row r="124" spans="2:28" ht="18.75" customHeight="1" x14ac:dyDescent="0.25">
      <c r="B124" s="92"/>
      <c r="C124" s="93"/>
      <c r="D124" s="94">
        <v>52</v>
      </c>
      <c r="E124" s="279" t="s">
        <v>26</v>
      </c>
      <c r="F124" s="225"/>
      <c r="G124" s="226">
        <v>0</v>
      </c>
      <c r="H124" s="227"/>
      <c r="I124" s="226">
        <v>26000</v>
      </c>
      <c r="J124" s="227"/>
      <c r="K124" s="226">
        <v>13600</v>
      </c>
      <c r="L124" s="227"/>
      <c r="M124" s="95">
        <f>N124-K124</f>
        <v>14400</v>
      </c>
      <c r="N124" s="96">
        <v>28000</v>
      </c>
      <c r="O124" s="226"/>
      <c r="P124" s="227"/>
      <c r="Q124" s="226"/>
      <c r="R124" s="284"/>
      <c r="U124" s="2"/>
    </row>
    <row r="125" spans="2:28" ht="18" customHeight="1" x14ac:dyDescent="0.25">
      <c r="B125" s="92"/>
      <c r="C125" s="93"/>
      <c r="D125" s="99">
        <v>55</v>
      </c>
      <c r="E125" s="289" t="s">
        <v>27</v>
      </c>
      <c r="F125" s="289"/>
      <c r="G125" s="226">
        <v>0</v>
      </c>
      <c r="H125" s="227"/>
      <c r="I125" s="226">
        <v>0</v>
      </c>
      <c r="J125" s="227"/>
      <c r="K125" s="226">
        <v>18000</v>
      </c>
      <c r="L125" s="227"/>
      <c r="M125" s="95"/>
      <c r="N125" s="96">
        <v>15000</v>
      </c>
      <c r="O125" s="95"/>
      <c r="P125" s="144"/>
      <c r="Q125" s="143"/>
      <c r="R125" s="154"/>
      <c r="T125" s="209"/>
      <c r="U125" s="2"/>
    </row>
    <row r="126" spans="2:28" ht="20.25" customHeight="1" x14ac:dyDescent="0.25">
      <c r="B126" s="8"/>
      <c r="C126" s="3">
        <v>32</v>
      </c>
      <c r="D126" s="5"/>
      <c r="E126" s="265" t="s">
        <v>40</v>
      </c>
      <c r="F126" s="265"/>
      <c r="G126" s="237">
        <v>881556.14</v>
      </c>
      <c r="H126" s="238"/>
      <c r="I126" s="242">
        <v>1162000</v>
      </c>
      <c r="J126" s="242"/>
      <c r="K126" s="463">
        <f>K319+K323+K336+K340+K344+K352+K364+K379+K383+K394+K402+K411+K417+K427+K436+K442+K451+K469+K475+K484+K511+K516+K523+K529+K533+K538+K546+K555+K563+K570+K594+K624+K645+K673+K685+K717+K723+K729+K762+K767+K787+K796</f>
        <v>1687300</v>
      </c>
      <c r="L126" s="464"/>
      <c r="M126" s="131">
        <f>N126-K126</f>
        <v>245400</v>
      </c>
      <c r="N126" s="64">
        <f>N319+N323+N336+N340+N344+N352+N364+N379+N383+N394+N402+N411+N417+N427+N436+N442+N451+N469+N475+N484+N511+N516+N523+N529+N533+N538+N546+N555+N563+N570+N594+N624+N645+N673+N685+N717+N723+N729+N762+N767+N787+N796</f>
        <v>1932700</v>
      </c>
      <c r="O126" s="463">
        <f>O319+O323+O336+O340+O344+O352+O364+O379+O383+O394+O402+O411+O417+O427+O436+O442+O451+O469+O475+O484+O511+O516+O523+O529+O533+O538+O546+O555+O563+O570+O594+O624+O645+O673+O685+O717+O723+O729+O762+O767+O787+O796</f>
        <v>1344050</v>
      </c>
      <c r="P126" s="464"/>
      <c r="Q126" s="463">
        <f>Q319+Q323+Q336+Q340+Q344+Q352+Q364+Q379+Q383+Q394+Q402+Q411+Q417+Q427+Q436+Q442+Q451+Q469+Q475+Q484+Q511+Q516+Q523+Q529+Q533+Q538+Q546+Q555+Q563+Q570+Q594+Q624+Q645+Q673+Q685+Q717+Q723+Q729+Q762+Q767+Q787+Q796</f>
        <v>1295500</v>
      </c>
      <c r="R126" s="465"/>
      <c r="U126" s="2"/>
      <c r="V126" s="2"/>
      <c r="Z126" s="2"/>
      <c r="AB126" s="2"/>
    </row>
    <row r="127" spans="2:28" x14ac:dyDescent="0.25">
      <c r="B127" s="92"/>
      <c r="C127" s="93"/>
      <c r="D127" s="94">
        <v>11</v>
      </c>
      <c r="E127" s="224" t="s">
        <v>24</v>
      </c>
      <c r="F127" s="224"/>
      <c r="G127" s="226">
        <v>142302.44</v>
      </c>
      <c r="H127" s="227"/>
      <c r="I127" s="295">
        <v>314700</v>
      </c>
      <c r="J127" s="295"/>
      <c r="K127" s="226">
        <v>442980</v>
      </c>
      <c r="L127" s="227"/>
      <c r="M127" s="95">
        <f t="shared" ref="M127:M133" si="52">N127-K127</f>
        <v>-195580</v>
      </c>
      <c r="N127" s="96">
        <v>247400</v>
      </c>
      <c r="O127" s="295"/>
      <c r="P127" s="295"/>
      <c r="Q127" s="226"/>
      <c r="R127" s="284"/>
      <c r="U127" s="2"/>
      <c r="V127" s="2"/>
      <c r="Z127" s="20"/>
      <c r="AB127" s="2"/>
    </row>
    <row r="128" spans="2:28" x14ac:dyDescent="0.25">
      <c r="B128" s="92"/>
      <c r="C128" s="93"/>
      <c r="D128" s="94">
        <v>31</v>
      </c>
      <c r="E128" s="279" t="s">
        <v>32</v>
      </c>
      <c r="F128" s="225"/>
      <c r="G128" s="226">
        <v>16241.03</v>
      </c>
      <c r="H128" s="227"/>
      <c r="I128" s="226">
        <v>17036</v>
      </c>
      <c r="J128" s="227"/>
      <c r="K128" s="226">
        <v>17000</v>
      </c>
      <c r="L128" s="227"/>
      <c r="M128" s="95">
        <f t="shared" si="52"/>
        <v>0</v>
      </c>
      <c r="N128" s="96">
        <v>17000</v>
      </c>
      <c r="O128" s="295"/>
      <c r="P128" s="227"/>
      <c r="Q128" s="226"/>
      <c r="R128" s="284"/>
      <c r="U128" s="2"/>
      <c r="V128" s="2"/>
      <c r="Z128" s="20"/>
      <c r="AB128" s="2"/>
    </row>
    <row r="129" spans="2:28" ht="23.25" customHeight="1" x14ac:dyDescent="0.25">
      <c r="B129" s="92"/>
      <c r="C129" s="93"/>
      <c r="D129" s="94">
        <v>43</v>
      </c>
      <c r="E129" s="261" t="s">
        <v>29</v>
      </c>
      <c r="F129" s="262"/>
      <c r="G129" s="226">
        <v>399973.04</v>
      </c>
      <c r="H129" s="227"/>
      <c r="I129" s="226">
        <v>680264</v>
      </c>
      <c r="J129" s="227"/>
      <c r="K129" s="226">
        <v>618500</v>
      </c>
      <c r="L129" s="227"/>
      <c r="M129" s="95">
        <f t="shared" si="52"/>
        <v>94500</v>
      </c>
      <c r="N129" s="96">
        <v>713000</v>
      </c>
      <c r="O129" s="295"/>
      <c r="P129" s="227"/>
      <c r="Q129" s="226"/>
      <c r="R129" s="284"/>
      <c r="U129" s="2"/>
      <c r="V129" s="2"/>
      <c r="Z129" s="20"/>
      <c r="AB129" s="2"/>
    </row>
    <row r="130" spans="2:28" x14ac:dyDescent="0.25">
      <c r="B130" s="97"/>
      <c r="C130" s="98"/>
      <c r="D130" s="99">
        <v>52</v>
      </c>
      <c r="E130" s="289" t="s">
        <v>26</v>
      </c>
      <c r="F130" s="289"/>
      <c r="G130" s="306">
        <v>298097.84000000003</v>
      </c>
      <c r="H130" s="307"/>
      <c r="I130" s="308">
        <v>150000</v>
      </c>
      <c r="J130" s="308"/>
      <c r="K130" s="306">
        <v>238600</v>
      </c>
      <c r="L130" s="307"/>
      <c r="M130" s="95">
        <f t="shared" si="52"/>
        <v>13700</v>
      </c>
      <c r="N130" s="100">
        <v>252300</v>
      </c>
      <c r="O130" s="308"/>
      <c r="P130" s="308"/>
      <c r="Q130" s="306"/>
      <c r="R130" s="404"/>
      <c r="T130" s="212"/>
      <c r="U130" s="2"/>
      <c r="V130" s="2"/>
      <c r="Z130" s="20"/>
      <c r="AB130" s="2"/>
    </row>
    <row r="131" spans="2:28" x14ac:dyDescent="0.25">
      <c r="B131" s="92"/>
      <c r="C131" s="93"/>
      <c r="D131" s="94">
        <v>55</v>
      </c>
      <c r="E131" s="224" t="s">
        <v>27</v>
      </c>
      <c r="F131" s="224"/>
      <c r="G131" s="226">
        <v>10057.15</v>
      </c>
      <c r="H131" s="227"/>
      <c r="I131" s="295">
        <v>0</v>
      </c>
      <c r="J131" s="295"/>
      <c r="K131" s="226">
        <v>370220</v>
      </c>
      <c r="L131" s="227"/>
      <c r="M131" s="95">
        <f t="shared" si="52"/>
        <v>150780</v>
      </c>
      <c r="N131" s="96">
        <v>521000</v>
      </c>
      <c r="O131" s="295"/>
      <c r="P131" s="295"/>
      <c r="Q131" s="226"/>
      <c r="R131" s="284"/>
      <c r="T131" s="212"/>
      <c r="V131" s="2"/>
      <c r="Z131" s="20"/>
      <c r="AB131" s="2"/>
    </row>
    <row r="132" spans="2:28" x14ac:dyDescent="0.25">
      <c r="B132" s="92"/>
      <c r="C132" s="93"/>
      <c r="D132" s="94">
        <v>61</v>
      </c>
      <c r="E132" s="224" t="s">
        <v>33</v>
      </c>
      <c r="F132" s="224"/>
      <c r="G132" s="226">
        <v>500</v>
      </c>
      <c r="H132" s="227"/>
      <c r="I132" s="226">
        <v>0</v>
      </c>
      <c r="J132" s="227"/>
      <c r="K132" s="226">
        <v>0</v>
      </c>
      <c r="L132" s="227"/>
      <c r="M132" s="95">
        <f t="shared" si="52"/>
        <v>0</v>
      </c>
      <c r="N132" s="96">
        <v>0</v>
      </c>
      <c r="O132" s="295"/>
      <c r="P132" s="227"/>
      <c r="Q132" s="226"/>
      <c r="R132" s="284"/>
      <c r="T132" s="212"/>
      <c r="V132" s="2"/>
      <c r="Z132" s="20"/>
      <c r="AB132" s="2"/>
    </row>
    <row r="133" spans="2:28" ht="24.75" customHeight="1" x14ac:dyDescent="0.25">
      <c r="B133" s="105"/>
      <c r="C133" s="106"/>
      <c r="D133" s="94">
        <v>71</v>
      </c>
      <c r="E133" s="278" t="s">
        <v>37</v>
      </c>
      <c r="F133" s="262"/>
      <c r="G133" s="252">
        <v>14384.64</v>
      </c>
      <c r="H133" s="253"/>
      <c r="I133" s="252">
        <v>0</v>
      </c>
      <c r="J133" s="253"/>
      <c r="K133" s="226">
        <v>0</v>
      </c>
      <c r="L133" s="227"/>
      <c r="M133" s="95">
        <f t="shared" si="52"/>
        <v>50000</v>
      </c>
      <c r="N133" s="96">
        <v>50000</v>
      </c>
      <c r="O133" s="293"/>
      <c r="P133" s="253"/>
      <c r="Q133" s="252"/>
      <c r="R133" s="294"/>
      <c r="T133" s="212"/>
      <c r="V133" s="2"/>
      <c r="Z133" s="20"/>
      <c r="AB133" s="2"/>
    </row>
    <row r="134" spans="2:28" ht="24.75" customHeight="1" x14ac:dyDescent="0.25">
      <c r="B134" s="92"/>
      <c r="C134" s="93"/>
      <c r="D134" s="94"/>
      <c r="E134" s="566" t="s">
        <v>422</v>
      </c>
      <c r="F134" s="567"/>
      <c r="G134" s="252"/>
      <c r="H134" s="253"/>
      <c r="I134" s="252"/>
      <c r="J134" s="253"/>
      <c r="K134" s="252"/>
      <c r="L134" s="253"/>
      <c r="M134" s="95"/>
      <c r="N134" s="96">
        <v>132000</v>
      </c>
      <c r="O134" s="162"/>
      <c r="P134" s="182"/>
      <c r="Q134" s="183"/>
      <c r="R134" s="184"/>
      <c r="V134" s="2"/>
      <c r="Z134" s="20"/>
      <c r="AB134" s="2"/>
    </row>
    <row r="135" spans="2:28" ht="20.25" customHeight="1" x14ac:dyDescent="0.25">
      <c r="B135" s="210"/>
      <c r="C135" s="188">
        <v>34</v>
      </c>
      <c r="D135" s="4"/>
      <c r="E135" s="322" t="s">
        <v>41</v>
      </c>
      <c r="F135" s="322"/>
      <c r="G135" s="273">
        <v>10975.9</v>
      </c>
      <c r="H135" s="274"/>
      <c r="I135" s="275">
        <v>13200</v>
      </c>
      <c r="J135" s="275"/>
      <c r="K135" s="273">
        <f>K348+K462+K724+K768</f>
        <v>11700</v>
      </c>
      <c r="L135" s="274"/>
      <c r="M135" s="147">
        <f>N135-K135</f>
        <v>14500</v>
      </c>
      <c r="N135" s="66">
        <f>N348+N462+N724+N768</f>
        <v>26200</v>
      </c>
      <c r="O135" s="275">
        <f>O348+O462+O724+O768</f>
        <v>13200</v>
      </c>
      <c r="P135" s="274"/>
      <c r="Q135" s="273">
        <f>Q348+Q462+Q724+Q768</f>
        <v>12700</v>
      </c>
      <c r="R135" s="314"/>
      <c r="T135" s="2"/>
      <c r="U135" s="2"/>
      <c r="V135" s="2"/>
      <c r="Z135" s="2"/>
      <c r="AB135" s="2"/>
    </row>
    <row r="136" spans="2:28" ht="18.75" customHeight="1" x14ac:dyDescent="0.25">
      <c r="B136" s="92"/>
      <c r="C136" s="93"/>
      <c r="D136" s="94">
        <v>11</v>
      </c>
      <c r="E136" s="224" t="s">
        <v>24</v>
      </c>
      <c r="F136" s="224"/>
      <c r="G136" s="226">
        <v>7668.2</v>
      </c>
      <c r="H136" s="227"/>
      <c r="I136" s="295">
        <v>9700</v>
      </c>
      <c r="J136" s="295"/>
      <c r="K136" s="226">
        <v>9700</v>
      </c>
      <c r="L136" s="227"/>
      <c r="M136" s="95">
        <f t="shared" ref="M136:M139" si="53">N136-K136</f>
        <v>15500</v>
      </c>
      <c r="N136" s="96">
        <v>25200</v>
      </c>
      <c r="O136" s="295"/>
      <c r="P136" s="295"/>
      <c r="Q136" s="226"/>
      <c r="R136" s="284"/>
      <c r="AB136" s="2"/>
    </row>
    <row r="137" spans="2:28" ht="17.25" customHeight="1" x14ac:dyDescent="0.25">
      <c r="B137" s="92"/>
      <c r="C137" s="93"/>
      <c r="D137" s="94">
        <v>31</v>
      </c>
      <c r="E137" s="279" t="s">
        <v>32</v>
      </c>
      <c r="F137" s="225"/>
      <c r="G137" s="226">
        <v>0</v>
      </c>
      <c r="H137" s="227"/>
      <c r="I137" s="226">
        <v>0</v>
      </c>
      <c r="J137" s="227"/>
      <c r="K137" s="226">
        <v>0</v>
      </c>
      <c r="L137" s="227"/>
      <c r="M137" s="95">
        <f t="shared" si="53"/>
        <v>0</v>
      </c>
      <c r="N137" s="96">
        <v>0</v>
      </c>
      <c r="O137" s="226"/>
      <c r="P137" s="227"/>
      <c r="Q137" s="226"/>
      <c r="R137" s="284"/>
      <c r="AB137" s="2"/>
    </row>
    <row r="138" spans="2:28" ht="27" customHeight="1" x14ac:dyDescent="0.25">
      <c r="B138" s="92"/>
      <c r="C138" s="93"/>
      <c r="D138" s="94">
        <v>43</v>
      </c>
      <c r="E138" s="455" t="s">
        <v>29</v>
      </c>
      <c r="F138" s="455"/>
      <c r="G138" s="226">
        <v>3307.7</v>
      </c>
      <c r="H138" s="227"/>
      <c r="I138" s="295">
        <v>3500</v>
      </c>
      <c r="J138" s="295"/>
      <c r="K138" s="226">
        <v>0</v>
      </c>
      <c r="L138" s="227"/>
      <c r="M138" s="95">
        <f t="shared" si="53"/>
        <v>0</v>
      </c>
      <c r="N138" s="96">
        <v>0</v>
      </c>
      <c r="O138" s="295"/>
      <c r="P138" s="295"/>
      <c r="Q138" s="226"/>
      <c r="R138" s="284"/>
      <c r="V138" s="2"/>
      <c r="AB138" s="2"/>
    </row>
    <row r="139" spans="2:28" x14ac:dyDescent="0.25">
      <c r="B139" s="97"/>
      <c r="C139" s="98"/>
      <c r="D139" s="99"/>
      <c r="E139" s="280" t="s">
        <v>406</v>
      </c>
      <c r="F139" s="281"/>
      <c r="G139" s="252"/>
      <c r="H139" s="253"/>
      <c r="I139" s="252"/>
      <c r="J139" s="253"/>
      <c r="K139" s="252">
        <v>2000</v>
      </c>
      <c r="L139" s="253"/>
      <c r="M139" s="120">
        <f t="shared" si="53"/>
        <v>-1000</v>
      </c>
      <c r="N139" s="100">
        <v>1000</v>
      </c>
      <c r="O139" s="211"/>
      <c r="P139" s="163"/>
      <c r="Q139" s="165"/>
      <c r="R139" s="168"/>
      <c r="V139" s="2"/>
      <c r="AB139" s="2"/>
    </row>
    <row r="140" spans="2:28" ht="22.5" customHeight="1" x14ac:dyDescent="0.25">
      <c r="B140" s="8"/>
      <c r="C140" s="3">
        <v>35</v>
      </c>
      <c r="D140" s="5"/>
      <c r="E140" s="265" t="s">
        <v>42</v>
      </c>
      <c r="F140" s="265"/>
      <c r="G140" s="237">
        <v>9102.77</v>
      </c>
      <c r="H140" s="238"/>
      <c r="I140" s="242">
        <v>0</v>
      </c>
      <c r="J140" s="242"/>
      <c r="K140" s="237">
        <f>K452+K668+K691+K695</f>
        <v>15000</v>
      </c>
      <c r="L140" s="238"/>
      <c r="M140" s="131">
        <f>N140-K140</f>
        <v>-12000</v>
      </c>
      <c r="N140" s="64">
        <f>N452+N668+N691+N695</f>
        <v>3000</v>
      </c>
      <c r="O140" s="242">
        <f>O452+O668+O691+O695</f>
        <v>15000</v>
      </c>
      <c r="P140" s="238"/>
      <c r="Q140" s="237">
        <f>Q452+Q668+Q691+Q695</f>
        <v>15000</v>
      </c>
      <c r="R140" s="239"/>
    </row>
    <row r="141" spans="2:28" ht="16.5" customHeight="1" x14ac:dyDescent="0.25">
      <c r="B141" s="92"/>
      <c r="C141" s="93"/>
      <c r="D141" s="94">
        <v>11</v>
      </c>
      <c r="E141" s="224" t="s">
        <v>24</v>
      </c>
      <c r="F141" s="224"/>
      <c r="G141" s="226">
        <v>9068.77</v>
      </c>
      <c r="H141" s="227"/>
      <c r="I141" s="226">
        <v>0</v>
      </c>
      <c r="J141" s="227"/>
      <c r="K141" s="226">
        <v>15000</v>
      </c>
      <c r="L141" s="227"/>
      <c r="M141" s="95">
        <f t="shared" ref="M141:M144" si="54">N141-K141</f>
        <v>-12000</v>
      </c>
      <c r="N141" s="96">
        <v>3000</v>
      </c>
      <c r="O141" s="295"/>
      <c r="P141" s="227"/>
      <c r="Q141" s="226"/>
      <c r="R141" s="284"/>
    </row>
    <row r="142" spans="2:28" ht="24.75" customHeight="1" x14ac:dyDescent="0.25">
      <c r="B142" s="97"/>
      <c r="C142" s="98"/>
      <c r="D142" s="99">
        <v>43</v>
      </c>
      <c r="E142" s="290" t="s">
        <v>29</v>
      </c>
      <c r="F142" s="290"/>
      <c r="G142" s="306">
        <v>34</v>
      </c>
      <c r="H142" s="307"/>
      <c r="I142" s="308">
        <v>0</v>
      </c>
      <c r="J142" s="308"/>
      <c r="K142" s="306">
        <v>0</v>
      </c>
      <c r="L142" s="307"/>
      <c r="M142" s="148">
        <f t="shared" si="54"/>
        <v>0</v>
      </c>
      <c r="N142" s="100">
        <v>0</v>
      </c>
      <c r="O142" s="308"/>
      <c r="P142" s="308"/>
      <c r="Q142" s="306"/>
      <c r="R142" s="404"/>
    </row>
    <row r="143" spans="2:28" ht="29.25" customHeight="1" x14ac:dyDescent="0.25">
      <c r="B143" s="8"/>
      <c r="C143" s="150">
        <v>36</v>
      </c>
      <c r="D143" s="149"/>
      <c r="E143" s="299" t="s">
        <v>391</v>
      </c>
      <c r="F143" s="300"/>
      <c r="G143" s="237">
        <v>0</v>
      </c>
      <c r="H143" s="238"/>
      <c r="I143" s="237">
        <v>70000</v>
      </c>
      <c r="J143" s="238"/>
      <c r="K143" s="237">
        <f>K707</f>
        <v>0</v>
      </c>
      <c r="L143" s="238"/>
      <c r="M143" s="131">
        <f>N143-K143</f>
        <v>9000</v>
      </c>
      <c r="N143" s="64">
        <f>N707</f>
        <v>9000</v>
      </c>
      <c r="O143" s="237">
        <f>O707</f>
        <v>0</v>
      </c>
      <c r="P143" s="238"/>
      <c r="Q143" s="237">
        <f>Q707</f>
        <v>0</v>
      </c>
      <c r="R143" s="239"/>
    </row>
    <row r="144" spans="2:28" ht="18" customHeight="1" x14ac:dyDescent="0.25">
      <c r="B144" s="92"/>
      <c r="C144" s="151"/>
      <c r="D144" s="94">
        <v>11</v>
      </c>
      <c r="E144" s="224" t="s">
        <v>24</v>
      </c>
      <c r="F144" s="224"/>
      <c r="G144" s="226">
        <v>0</v>
      </c>
      <c r="H144" s="227"/>
      <c r="I144" s="226">
        <v>70000</v>
      </c>
      <c r="J144" s="227"/>
      <c r="K144" s="226">
        <v>0</v>
      </c>
      <c r="L144" s="227"/>
      <c r="M144" s="95">
        <f t="shared" si="54"/>
        <v>9000</v>
      </c>
      <c r="N144" s="96">
        <v>9000</v>
      </c>
      <c r="O144" s="226"/>
      <c r="P144" s="227"/>
      <c r="Q144" s="226"/>
      <c r="R144" s="284"/>
    </row>
    <row r="145" spans="2:22" ht="45.75" customHeight="1" x14ac:dyDescent="0.25">
      <c r="B145" s="8"/>
      <c r="C145" s="3">
        <v>37</v>
      </c>
      <c r="D145" s="5"/>
      <c r="E145" s="265" t="s">
        <v>43</v>
      </c>
      <c r="F145" s="265"/>
      <c r="G145" s="237">
        <v>153223.5</v>
      </c>
      <c r="H145" s="238"/>
      <c r="I145" s="242">
        <v>148500</v>
      </c>
      <c r="J145" s="242"/>
      <c r="K145" s="237">
        <f>K577+K581+K602+K607+K611+K615</f>
        <v>188400</v>
      </c>
      <c r="L145" s="238"/>
      <c r="M145" s="131">
        <f>N145-K145</f>
        <v>16000</v>
      </c>
      <c r="N145" s="64">
        <f>N577+N581+N602+N607+N611+N615</f>
        <v>204400</v>
      </c>
      <c r="O145" s="242">
        <f>O577+O581+O602+O607+O611+O615</f>
        <v>188500</v>
      </c>
      <c r="P145" s="238"/>
      <c r="Q145" s="237">
        <f>Q577+Q581+Q602+Q607+Q611+Q615</f>
        <v>188500</v>
      </c>
      <c r="R145" s="239"/>
    </row>
    <row r="146" spans="2:22" x14ac:dyDescent="0.25">
      <c r="B146" s="92"/>
      <c r="C146" s="93"/>
      <c r="D146" s="94">
        <v>11</v>
      </c>
      <c r="E146" s="224" t="s">
        <v>24</v>
      </c>
      <c r="F146" s="224"/>
      <c r="G146" s="226">
        <v>152912.92000000001</v>
      </c>
      <c r="H146" s="227"/>
      <c r="I146" s="295">
        <v>148100</v>
      </c>
      <c r="J146" s="295"/>
      <c r="K146" s="226">
        <v>188400</v>
      </c>
      <c r="L146" s="227"/>
      <c r="M146" s="95">
        <f>N146-K146</f>
        <v>16000</v>
      </c>
      <c r="N146" s="96">
        <v>204400</v>
      </c>
      <c r="O146" s="295"/>
      <c r="P146" s="295"/>
      <c r="Q146" s="226"/>
      <c r="R146" s="284"/>
    </row>
    <row r="147" spans="2:22" x14ac:dyDescent="0.25">
      <c r="B147" s="92"/>
      <c r="C147" s="93"/>
      <c r="D147" s="94">
        <v>52</v>
      </c>
      <c r="E147" s="224" t="s">
        <v>26</v>
      </c>
      <c r="F147" s="225"/>
      <c r="G147" s="226">
        <v>310.58</v>
      </c>
      <c r="H147" s="227"/>
      <c r="I147" s="226">
        <v>400</v>
      </c>
      <c r="J147" s="227"/>
      <c r="K147" s="226">
        <v>0</v>
      </c>
      <c r="L147" s="227"/>
      <c r="M147" s="95"/>
      <c r="N147" s="96">
        <v>0</v>
      </c>
      <c r="O147" s="226"/>
      <c r="P147" s="227"/>
      <c r="Q147" s="226"/>
      <c r="R147" s="284"/>
    </row>
    <row r="148" spans="2:22" ht="21" customHeight="1" x14ac:dyDescent="0.25">
      <c r="B148" s="7"/>
      <c r="C148">
        <v>38</v>
      </c>
      <c r="D148" s="4"/>
      <c r="E148" s="268" t="s">
        <v>44</v>
      </c>
      <c r="F148" s="268"/>
      <c r="G148" s="273">
        <v>168070.05</v>
      </c>
      <c r="H148" s="274"/>
      <c r="I148" s="275">
        <v>355300</v>
      </c>
      <c r="J148" s="275"/>
      <c r="K148" s="273">
        <f>K327+K373+K453+K485+K556+K571+K585+K590+K595+K616+K625+K630+K634+K646+K662+K679+K696+K740+K754+K797</f>
        <v>521000</v>
      </c>
      <c r="L148" s="274"/>
      <c r="M148" s="147">
        <f>N148-K148</f>
        <v>-204900</v>
      </c>
      <c r="N148" s="66">
        <f>N327+N373+N453+N485+N556+N571+N585+N590+N595+N616+N625+N630+N634+N646+N662+N679+N696+N740+N754+N797</f>
        <v>316100</v>
      </c>
      <c r="O148" s="273">
        <f>O327+O373+O453+O485+O556+O571+O585+O590+O595+O616+O625+O630+O634+O646+O662+O679+O696+O740+O754+O797</f>
        <v>278000</v>
      </c>
      <c r="P148" s="274"/>
      <c r="Q148" s="273">
        <f>Q327+Q373+Q453+Q485+Q556+Q571+Q585+Q590+Q595+Q616+Q625+Q630+Q634+Q646+Q662+Q679+Q696+Q740+Q754+Q797</f>
        <v>278000</v>
      </c>
      <c r="R148" s="314"/>
    </row>
    <row r="149" spans="2:22" x14ac:dyDescent="0.25">
      <c r="B149" s="92"/>
      <c r="C149" s="93"/>
      <c r="D149" s="94">
        <v>11</v>
      </c>
      <c r="E149" s="224" t="s">
        <v>24</v>
      </c>
      <c r="F149" s="224"/>
      <c r="G149" s="226">
        <v>120522.82</v>
      </c>
      <c r="H149" s="227"/>
      <c r="I149" s="295">
        <v>129900</v>
      </c>
      <c r="J149" s="295"/>
      <c r="K149" s="226">
        <v>215700</v>
      </c>
      <c r="L149" s="227"/>
      <c r="M149" s="95">
        <f t="shared" ref="M149:M153" si="55">N149-K149</f>
        <v>-2600</v>
      </c>
      <c r="N149" s="96">
        <v>213100</v>
      </c>
      <c r="O149" s="295"/>
      <c r="P149" s="295"/>
      <c r="Q149" s="226"/>
      <c r="R149" s="284"/>
    </row>
    <row r="150" spans="2:22" ht="25.5" customHeight="1" x14ac:dyDescent="0.25">
      <c r="B150" s="97"/>
      <c r="C150" s="98"/>
      <c r="D150" s="94">
        <v>43</v>
      </c>
      <c r="E150" s="278" t="s">
        <v>29</v>
      </c>
      <c r="F150" s="262"/>
      <c r="G150" s="306">
        <v>47020.43</v>
      </c>
      <c r="H150" s="307"/>
      <c r="I150" s="308">
        <v>15000</v>
      </c>
      <c r="J150" s="308"/>
      <c r="K150" s="226">
        <v>0</v>
      </c>
      <c r="L150" s="227"/>
      <c r="M150" s="95">
        <f t="shared" si="55"/>
        <v>100000</v>
      </c>
      <c r="N150" s="100">
        <v>100000</v>
      </c>
      <c r="O150" s="308"/>
      <c r="P150" s="308"/>
      <c r="Q150" s="306"/>
      <c r="R150" s="404"/>
      <c r="T150" s="2"/>
    </row>
    <row r="151" spans="2:22" ht="17.25" customHeight="1" x14ac:dyDescent="0.25">
      <c r="B151" s="105"/>
      <c r="C151" s="106"/>
      <c r="D151" s="99">
        <v>52</v>
      </c>
      <c r="E151" s="289" t="s">
        <v>26</v>
      </c>
      <c r="F151" s="289"/>
      <c r="G151" s="252">
        <v>226.8</v>
      </c>
      <c r="H151" s="253"/>
      <c r="I151" s="252">
        <v>200400</v>
      </c>
      <c r="J151" s="253"/>
      <c r="K151" s="252">
        <v>300300</v>
      </c>
      <c r="L151" s="253"/>
      <c r="M151" s="95">
        <f t="shared" si="55"/>
        <v>-300300</v>
      </c>
      <c r="N151" s="107">
        <v>0</v>
      </c>
      <c r="O151" s="293"/>
      <c r="P151" s="253"/>
      <c r="Q151" s="252"/>
      <c r="R151" s="294"/>
    </row>
    <row r="152" spans="2:22" ht="18.75" customHeight="1" x14ac:dyDescent="0.25">
      <c r="B152" s="92"/>
      <c r="C152" s="93"/>
      <c r="D152" s="94">
        <v>61</v>
      </c>
      <c r="E152" s="224" t="s">
        <v>33</v>
      </c>
      <c r="F152" s="224"/>
      <c r="G152" s="226">
        <v>300</v>
      </c>
      <c r="H152" s="227"/>
      <c r="I152" s="226">
        <v>1000</v>
      </c>
      <c r="J152" s="227"/>
      <c r="K152" s="226">
        <v>5000</v>
      </c>
      <c r="L152" s="227"/>
      <c r="M152" s="95">
        <f t="shared" si="55"/>
        <v>-2000</v>
      </c>
      <c r="N152" s="96">
        <v>3000</v>
      </c>
      <c r="O152" s="295"/>
      <c r="P152" s="227"/>
      <c r="Q152" s="226"/>
      <c r="R152" s="284"/>
    </row>
    <row r="153" spans="2:22" ht="36.75" customHeight="1" x14ac:dyDescent="0.25">
      <c r="B153" s="92"/>
      <c r="C153" s="93"/>
      <c r="D153" s="94">
        <v>71</v>
      </c>
      <c r="E153" s="278" t="s">
        <v>37</v>
      </c>
      <c r="F153" s="262"/>
      <c r="G153" s="226">
        <v>0</v>
      </c>
      <c r="H153" s="227"/>
      <c r="I153" s="226">
        <v>0</v>
      </c>
      <c r="J153" s="227"/>
      <c r="K153" s="226">
        <v>0</v>
      </c>
      <c r="L153" s="227"/>
      <c r="M153" s="95">
        <f t="shared" si="55"/>
        <v>0</v>
      </c>
      <c r="N153" s="96">
        <v>0</v>
      </c>
      <c r="O153" s="226"/>
      <c r="P153" s="227"/>
      <c r="Q153" s="226"/>
      <c r="R153" s="284"/>
    </row>
    <row r="154" spans="2:22" ht="32.25" customHeight="1" x14ac:dyDescent="0.25">
      <c r="B154" s="11">
        <v>4</v>
      </c>
      <c r="C154" s="12"/>
      <c r="D154" s="13"/>
      <c r="E154" s="311" t="s">
        <v>45</v>
      </c>
      <c r="F154" s="311"/>
      <c r="G154" s="312">
        <f>G155+G160+G169</f>
        <v>364837.32999999996</v>
      </c>
      <c r="H154" s="313"/>
      <c r="I154" s="312">
        <f>I155+I160+I169</f>
        <v>391500</v>
      </c>
      <c r="J154" s="313"/>
      <c r="K154" s="385">
        <f>K155+K160+K169</f>
        <v>5418400</v>
      </c>
      <c r="L154" s="386"/>
      <c r="M154" s="133">
        <f>M155+M160+M169</f>
        <v>-4478500</v>
      </c>
      <c r="N154" s="67">
        <f>N155+N160+N169</f>
        <v>939900</v>
      </c>
      <c r="O154" s="318">
        <f>O155+O160+O169</f>
        <v>1937400</v>
      </c>
      <c r="P154" s="313"/>
      <c r="Q154" s="452">
        <f>Q155+Q160+Q169</f>
        <v>1754400</v>
      </c>
      <c r="R154" s="453"/>
      <c r="V154" s="2"/>
    </row>
    <row r="155" spans="2:22" ht="44.25" customHeight="1" x14ac:dyDescent="0.25">
      <c r="B155" s="8"/>
      <c r="C155" s="3">
        <v>41</v>
      </c>
      <c r="D155" s="5"/>
      <c r="E155" s="265" t="s">
        <v>46</v>
      </c>
      <c r="F155" s="265"/>
      <c r="G155" s="237">
        <v>4931.91</v>
      </c>
      <c r="H155" s="238"/>
      <c r="I155" s="242">
        <v>15000</v>
      </c>
      <c r="J155" s="242"/>
      <c r="K155" s="237">
        <f>K419+K438+K487</f>
        <v>35000</v>
      </c>
      <c r="L155" s="238"/>
      <c r="M155" s="131">
        <f>N155-K155</f>
        <v>-35000</v>
      </c>
      <c r="N155" s="64">
        <f>N419+N438+N487</f>
        <v>0</v>
      </c>
      <c r="O155" s="242">
        <f>O419+O438+O487</f>
        <v>35000</v>
      </c>
      <c r="P155" s="238"/>
      <c r="Q155" s="237">
        <f>Q419+Q438+Q487</f>
        <v>35000</v>
      </c>
      <c r="R155" s="239"/>
      <c r="V155" s="2"/>
    </row>
    <row r="156" spans="2:22" ht="18" customHeight="1" x14ac:dyDescent="0.25">
      <c r="B156" s="105"/>
      <c r="C156" s="106"/>
      <c r="D156" s="94">
        <v>11</v>
      </c>
      <c r="E156" s="224" t="s">
        <v>24</v>
      </c>
      <c r="F156" s="224"/>
      <c r="G156" s="252">
        <v>0</v>
      </c>
      <c r="H156" s="253"/>
      <c r="I156" s="252">
        <v>0</v>
      </c>
      <c r="J156" s="253"/>
      <c r="K156" s="252">
        <v>0</v>
      </c>
      <c r="L156" s="253"/>
      <c r="M156" s="95">
        <f t="shared" ref="M156:M159" si="56">N156-K156</f>
        <v>0</v>
      </c>
      <c r="N156" s="107">
        <v>0</v>
      </c>
      <c r="O156" s="293"/>
      <c r="P156" s="253"/>
      <c r="Q156" s="252"/>
      <c r="R156" s="294"/>
    </row>
    <row r="157" spans="2:22" ht="24" customHeight="1" x14ac:dyDescent="0.25">
      <c r="B157" s="105"/>
      <c r="C157" s="106"/>
      <c r="D157" s="94">
        <v>43</v>
      </c>
      <c r="E157" s="278" t="s">
        <v>29</v>
      </c>
      <c r="F157" s="262"/>
      <c r="G157" s="252">
        <v>4931.91</v>
      </c>
      <c r="H157" s="253"/>
      <c r="I157" s="252">
        <v>9000</v>
      </c>
      <c r="J157" s="253"/>
      <c r="K157" s="252">
        <v>0</v>
      </c>
      <c r="L157" s="253"/>
      <c r="M157" s="95">
        <f t="shared" si="56"/>
        <v>0</v>
      </c>
      <c r="N157" s="107">
        <v>0</v>
      </c>
      <c r="O157" s="293"/>
      <c r="P157" s="253"/>
      <c r="Q157" s="252"/>
      <c r="R157" s="294"/>
    </row>
    <row r="158" spans="2:22" ht="19.5" customHeight="1" x14ac:dyDescent="0.25">
      <c r="B158" s="105"/>
      <c r="C158" s="106"/>
      <c r="D158" s="99">
        <v>55</v>
      </c>
      <c r="E158" s="289" t="s">
        <v>27</v>
      </c>
      <c r="F158" s="289"/>
      <c r="G158" s="252">
        <v>0</v>
      </c>
      <c r="H158" s="253"/>
      <c r="I158" s="252">
        <v>0</v>
      </c>
      <c r="J158" s="253"/>
      <c r="K158" s="252">
        <v>0</v>
      </c>
      <c r="L158" s="253"/>
      <c r="M158" s="95">
        <f t="shared" si="56"/>
        <v>0</v>
      </c>
      <c r="N158" s="107">
        <v>0</v>
      </c>
      <c r="O158" s="293"/>
      <c r="P158" s="253"/>
      <c r="Q158" s="252"/>
      <c r="R158" s="294"/>
    </row>
    <row r="159" spans="2:22" ht="39" customHeight="1" x14ac:dyDescent="0.25">
      <c r="B159" s="105"/>
      <c r="C159" s="106"/>
      <c r="D159" s="94">
        <v>71</v>
      </c>
      <c r="E159" s="278" t="s">
        <v>37</v>
      </c>
      <c r="F159" s="262"/>
      <c r="G159" s="252">
        <v>0</v>
      </c>
      <c r="H159" s="253"/>
      <c r="I159" s="252">
        <v>6000</v>
      </c>
      <c r="J159" s="253"/>
      <c r="K159" s="252">
        <v>35000</v>
      </c>
      <c r="L159" s="253"/>
      <c r="M159" s="95">
        <f t="shared" si="56"/>
        <v>-35000</v>
      </c>
      <c r="N159" s="107">
        <v>0</v>
      </c>
      <c r="O159" s="293"/>
      <c r="P159" s="253"/>
      <c r="Q159" s="252"/>
      <c r="R159" s="294"/>
    </row>
    <row r="160" spans="2:22" ht="46.5" customHeight="1" x14ac:dyDescent="0.25">
      <c r="B160" s="9"/>
      <c r="C160" s="10">
        <v>42</v>
      </c>
      <c r="D160" s="6"/>
      <c r="E160" s="299" t="s">
        <v>51</v>
      </c>
      <c r="F160" s="300"/>
      <c r="G160" s="237">
        <v>90787.19</v>
      </c>
      <c r="H160" s="238"/>
      <c r="I160" s="237">
        <v>146500</v>
      </c>
      <c r="J160" s="238"/>
      <c r="K160" s="237">
        <f>K356+K367+K385+K404+K420+K429+K444+K455+K477+K488+K493+K501+K506+K540+K558+K565+K597+K638+K648+K655+K681+K702+K734+K748+K773+K780</f>
        <v>3763400</v>
      </c>
      <c r="L160" s="238"/>
      <c r="M160" s="146">
        <f>N160-K160</f>
        <v>-2838500</v>
      </c>
      <c r="N160" s="64">
        <f>N356+N367+N385+N404+N420+N429+N444+N455+N477+N488+N493+N501+N506+N540+N558+N565+N597+N638+N648+N655+N681+N702+N734+N748+N773+N780</f>
        <v>924900</v>
      </c>
      <c r="O160" s="237">
        <f t="shared" ref="O160" si="57">O356+O367+O385+O404+O420+O429+O444+O455+O477+O488+O493+O501+O506+O540+O558+O565+O597+O638+O648+O655+O681+O702+O734+O748+O773+O780</f>
        <v>1602400</v>
      </c>
      <c r="P160" s="238"/>
      <c r="Q160" s="383">
        <f t="shared" ref="Q160" si="58">Q356+Q367+Q385+Q404+Q420+Q429+Q444+Q455+Q477+Q488+Q493+Q501+Q506+Q540+Q558+Q565+Q597+Q638+Q648+Q655+Q681+Q702+Q734+Q748+Q773+Q780</f>
        <v>1419400</v>
      </c>
      <c r="R160" s="454"/>
    </row>
    <row r="161" spans="2:21" ht="16.5" customHeight="1" x14ac:dyDescent="0.25">
      <c r="B161" s="105"/>
      <c r="C161" s="106"/>
      <c r="D161" s="94">
        <v>11</v>
      </c>
      <c r="E161" s="224" t="s">
        <v>24</v>
      </c>
      <c r="F161" s="224"/>
      <c r="G161" s="226">
        <v>16317.44</v>
      </c>
      <c r="H161" s="227"/>
      <c r="I161" s="226">
        <v>69800</v>
      </c>
      <c r="J161" s="227"/>
      <c r="K161" s="226">
        <v>89100</v>
      </c>
      <c r="L161" s="227"/>
      <c r="M161" s="95">
        <f t="shared" ref="M161:M168" si="59">N161-K161</f>
        <v>116100</v>
      </c>
      <c r="N161" s="96">
        <v>205200</v>
      </c>
      <c r="O161" s="293"/>
      <c r="P161" s="253"/>
      <c r="Q161" s="252"/>
      <c r="R161" s="294"/>
    </row>
    <row r="162" spans="2:21" ht="18" customHeight="1" x14ac:dyDescent="0.25">
      <c r="B162" s="92"/>
      <c r="C162" s="93"/>
      <c r="D162" s="94">
        <v>31</v>
      </c>
      <c r="E162" s="279" t="s">
        <v>32</v>
      </c>
      <c r="F162" s="225"/>
      <c r="G162" s="226">
        <v>0</v>
      </c>
      <c r="H162" s="227"/>
      <c r="I162" s="226">
        <v>0</v>
      </c>
      <c r="J162" s="227"/>
      <c r="K162" s="226">
        <v>0</v>
      </c>
      <c r="L162" s="227"/>
      <c r="M162" s="95">
        <f t="shared" si="59"/>
        <v>0</v>
      </c>
      <c r="N162" s="96">
        <v>0</v>
      </c>
      <c r="O162" s="295"/>
      <c r="P162" s="227"/>
      <c r="Q162" s="226"/>
      <c r="R162" s="284"/>
    </row>
    <row r="163" spans="2:21" ht="25.5" customHeight="1" x14ac:dyDescent="0.25">
      <c r="B163" s="105"/>
      <c r="C163" s="106"/>
      <c r="D163" s="94">
        <v>43</v>
      </c>
      <c r="E163" s="278" t="s">
        <v>29</v>
      </c>
      <c r="F163" s="262"/>
      <c r="G163" s="226">
        <v>70815.289999999994</v>
      </c>
      <c r="H163" s="227"/>
      <c r="I163" s="226">
        <v>57000</v>
      </c>
      <c r="J163" s="227"/>
      <c r="K163" s="226">
        <v>281000</v>
      </c>
      <c r="L163" s="227"/>
      <c r="M163" s="95">
        <f t="shared" si="59"/>
        <v>-255000</v>
      </c>
      <c r="N163" s="96">
        <v>26000</v>
      </c>
      <c r="O163" s="293"/>
      <c r="P163" s="253"/>
      <c r="Q163" s="252"/>
      <c r="R163" s="294"/>
      <c r="U163" s="2"/>
    </row>
    <row r="164" spans="2:21" ht="18" customHeight="1" x14ac:dyDescent="0.25">
      <c r="B164" s="105"/>
      <c r="C164" s="106"/>
      <c r="D164" s="99">
        <v>52</v>
      </c>
      <c r="E164" s="289" t="s">
        <v>26</v>
      </c>
      <c r="F164" s="289"/>
      <c r="G164" s="226">
        <v>3654.46</v>
      </c>
      <c r="H164" s="227"/>
      <c r="I164" s="226">
        <v>2700</v>
      </c>
      <c r="J164" s="227"/>
      <c r="K164" s="226">
        <v>572700</v>
      </c>
      <c r="L164" s="227"/>
      <c r="M164" s="95">
        <f t="shared" si="59"/>
        <v>-453000</v>
      </c>
      <c r="N164" s="96">
        <v>119700</v>
      </c>
      <c r="O164" s="293"/>
      <c r="P164" s="253"/>
      <c r="Q164" s="252"/>
      <c r="R164" s="294"/>
    </row>
    <row r="165" spans="2:21" ht="15.75" customHeight="1" x14ac:dyDescent="0.25">
      <c r="B165" s="105"/>
      <c r="C165" s="106"/>
      <c r="D165" s="94">
        <v>55</v>
      </c>
      <c r="E165" s="224" t="s">
        <v>27</v>
      </c>
      <c r="F165" s="224"/>
      <c r="G165" s="226">
        <v>0</v>
      </c>
      <c r="H165" s="227"/>
      <c r="I165" s="226">
        <v>17000</v>
      </c>
      <c r="J165" s="227"/>
      <c r="K165" s="226">
        <v>1820600</v>
      </c>
      <c r="L165" s="227"/>
      <c r="M165" s="571">
        <f t="shared" si="59"/>
        <v>-1256600</v>
      </c>
      <c r="N165" s="96">
        <v>564000</v>
      </c>
      <c r="O165" s="293"/>
      <c r="P165" s="253"/>
      <c r="Q165" s="252"/>
      <c r="R165" s="294"/>
    </row>
    <row r="166" spans="2:21" ht="15.75" customHeight="1" x14ac:dyDescent="0.25">
      <c r="B166" s="92"/>
      <c r="C166" s="93"/>
      <c r="D166" s="94">
        <v>61</v>
      </c>
      <c r="E166" s="224" t="s">
        <v>33</v>
      </c>
      <c r="F166" s="224"/>
      <c r="G166" s="226">
        <v>0</v>
      </c>
      <c r="H166" s="227"/>
      <c r="I166" s="226">
        <v>0</v>
      </c>
      <c r="J166" s="227"/>
      <c r="K166" s="226">
        <v>0</v>
      </c>
      <c r="L166" s="227"/>
      <c r="M166" s="95">
        <f t="shared" si="59"/>
        <v>0</v>
      </c>
      <c r="N166" s="96">
        <v>0</v>
      </c>
      <c r="O166" s="295"/>
      <c r="P166" s="227"/>
      <c r="Q166" s="226"/>
      <c r="R166" s="284"/>
    </row>
    <row r="167" spans="2:21" ht="36" customHeight="1" x14ac:dyDescent="0.25">
      <c r="B167" s="92"/>
      <c r="C167" s="93"/>
      <c r="D167" s="94">
        <v>71</v>
      </c>
      <c r="E167" s="278" t="s">
        <v>37</v>
      </c>
      <c r="F167" s="262"/>
      <c r="G167" s="226">
        <v>0</v>
      </c>
      <c r="H167" s="227"/>
      <c r="I167" s="295">
        <v>0</v>
      </c>
      <c r="J167" s="295"/>
      <c r="K167" s="226">
        <v>0</v>
      </c>
      <c r="L167" s="227"/>
      <c r="M167" s="95">
        <f t="shared" si="59"/>
        <v>10000</v>
      </c>
      <c r="N167" s="96">
        <v>10000</v>
      </c>
      <c r="O167" s="295"/>
      <c r="P167" s="295"/>
      <c r="Q167" s="226"/>
      <c r="R167" s="284"/>
    </row>
    <row r="168" spans="2:21" ht="26.25" customHeight="1" x14ac:dyDescent="0.25">
      <c r="B168" s="92"/>
      <c r="C168" s="108"/>
      <c r="D168" s="94">
        <v>81</v>
      </c>
      <c r="E168" s="261" t="s">
        <v>95</v>
      </c>
      <c r="F168" s="262"/>
      <c r="G168" s="226">
        <v>0</v>
      </c>
      <c r="H168" s="227"/>
      <c r="I168" s="226">
        <v>0</v>
      </c>
      <c r="J168" s="227"/>
      <c r="K168" s="226">
        <v>1000000</v>
      </c>
      <c r="L168" s="227"/>
      <c r="M168" s="153">
        <f t="shared" si="59"/>
        <v>-1000000</v>
      </c>
      <c r="N168" s="96">
        <v>0</v>
      </c>
      <c r="O168" s="295"/>
      <c r="P168" s="227"/>
      <c r="Q168" s="226"/>
      <c r="R168" s="284"/>
    </row>
    <row r="169" spans="2:21" ht="46.5" customHeight="1" x14ac:dyDescent="0.25">
      <c r="B169" s="8"/>
      <c r="C169">
        <v>45</v>
      </c>
      <c r="D169" s="6"/>
      <c r="E169" s="299" t="s">
        <v>131</v>
      </c>
      <c r="F169" s="300"/>
      <c r="G169" s="237">
        <v>269118.23</v>
      </c>
      <c r="H169" s="238"/>
      <c r="I169" s="237">
        <v>230000</v>
      </c>
      <c r="J169" s="238"/>
      <c r="K169" s="237">
        <f>K368+K405+K430+K525+K649+K781</f>
        <v>1620000</v>
      </c>
      <c r="L169" s="238"/>
      <c r="M169" s="146">
        <f>N169-K169</f>
        <v>-1605000</v>
      </c>
      <c r="N169" s="64">
        <f>N368+N405+N430+N525+N649+N781</f>
        <v>15000</v>
      </c>
      <c r="O169" s="242">
        <f>O368+O405+O430+O525+O558+O649+O781</f>
        <v>300000</v>
      </c>
      <c r="P169" s="238"/>
      <c r="Q169" s="237">
        <f>Q368+Q405+Q430+Q525+Q558+Q649+Q781</f>
        <v>300000</v>
      </c>
      <c r="R169" s="239"/>
    </row>
    <row r="170" spans="2:21" ht="15.75" customHeight="1" x14ac:dyDescent="0.25">
      <c r="B170" s="109"/>
      <c r="C170" s="110"/>
      <c r="D170" s="94">
        <v>11</v>
      </c>
      <c r="E170" s="224" t="s">
        <v>24</v>
      </c>
      <c r="F170" s="224"/>
      <c r="G170" s="252">
        <v>189484.54</v>
      </c>
      <c r="H170" s="253"/>
      <c r="I170" s="252">
        <v>0</v>
      </c>
      <c r="J170" s="253"/>
      <c r="K170" s="252">
        <v>50000</v>
      </c>
      <c r="L170" s="253"/>
      <c r="M170" s="95">
        <f t="shared" ref="M170:M175" si="60">N170-K170</f>
        <v>-45000</v>
      </c>
      <c r="N170" s="107">
        <v>5000</v>
      </c>
      <c r="O170" s="293"/>
      <c r="P170" s="253"/>
      <c r="Q170" s="252"/>
      <c r="R170" s="294"/>
      <c r="U170" s="2"/>
    </row>
    <row r="171" spans="2:21" ht="23.25" customHeight="1" x14ac:dyDescent="0.25">
      <c r="B171" s="109"/>
      <c r="C171" s="110"/>
      <c r="D171" s="94">
        <v>43</v>
      </c>
      <c r="E171" s="278" t="s">
        <v>29</v>
      </c>
      <c r="F171" s="262"/>
      <c r="G171" s="252">
        <v>0</v>
      </c>
      <c r="H171" s="253"/>
      <c r="I171" s="252">
        <v>31300</v>
      </c>
      <c r="J171" s="253"/>
      <c r="K171" s="252">
        <v>190500</v>
      </c>
      <c r="L171" s="253"/>
      <c r="M171" s="95">
        <f t="shared" si="60"/>
        <v>-190500</v>
      </c>
      <c r="N171" s="107">
        <v>0</v>
      </c>
      <c r="O171" s="293"/>
      <c r="P171" s="253"/>
      <c r="Q171" s="252"/>
      <c r="R171" s="294"/>
    </row>
    <row r="172" spans="2:21" x14ac:dyDescent="0.25">
      <c r="B172" s="109"/>
      <c r="C172" s="110"/>
      <c r="D172" s="99">
        <v>52</v>
      </c>
      <c r="E172" s="289" t="s">
        <v>26</v>
      </c>
      <c r="F172" s="289"/>
      <c r="G172" s="252">
        <v>79633.69</v>
      </c>
      <c r="H172" s="253"/>
      <c r="I172" s="252">
        <v>128700</v>
      </c>
      <c r="J172" s="253"/>
      <c r="K172" s="252">
        <v>200000</v>
      </c>
      <c r="L172" s="253"/>
      <c r="M172" s="95">
        <f t="shared" si="60"/>
        <v>-200000</v>
      </c>
      <c r="N172" s="107">
        <v>0</v>
      </c>
      <c r="O172" s="293"/>
      <c r="P172" s="253"/>
      <c r="Q172" s="252"/>
      <c r="R172" s="294"/>
    </row>
    <row r="173" spans="2:21" x14ac:dyDescent="0.25">
      <c r="B173" s="109"/>
      <c r="C173" s="110"/>
      <c r="D173" s="94">
        <v>55</v>
      </c>
      <c r="E173" s="224" t="s">
        <v>27</v>
      </c>
      <c r="F173" s="224"/>
      <c r="G173" s="252">
        <v>0</v>
      </c>
      <c r="H173" s="253"/>
      <c r="I173" s="252">
        <v>70000</v>
      </c>
      <c r="J173" s="253"/>
      <c r="K173" s="252">
        <v>1079500</v>
      </c>
      <c r="L173" s="253"/>
      <c r="M173" s="153">
        <f t="shared" si="60"/>
        <v>-1079500</v>
      </c>
      <c r="N173" s="107">
        <v>0</v>
      </c>
      <c r="O173" s="293"/>
      <c r="P173" s="253"/>
      <c r="Q173" s="252"/>
      <c r="R173" s="294"/>
    </row>
    <row r="174" spans="2:21" ht="38.25" customHeight="1" x14ac:dyDescent="0.25">
      <c r="B174" s="92"/>
      <c r="C174" s="108"/>
      <c r="D174" s="94">
        <v>71</v>
      </c>
      <c r="E174" s="278" t="s">
        <v>37</v>
      </c>
      <c r="F174" s="262"/>
      <c r="G174" s="252">
        <v>0</v>
      </c>
      <c r="H174" s="253"/>
      <c r="I174" s="252">
        <v>0</v>
      </c>
      <c r="J174" s="253"/>
      <c r="K174" s="252">
        <v>0</v>
      </c>
      <c r="L174" s="253"/>
      <c r="M174" s="95">
        <f t="shared" si="60"/>
        <v>10000</v>
      </c>
      <c r="N174" s="107">
        <v>10000</v>
      </c>
      <c r="O174" s="293"/>
      <c r="P174" s="253"/>
      <c r="Q174" s="252"/>
      <c r="R174" s="294"/>
    </row>
    <row r="175" spans="2:21" ht="29.25" customHeight="1" x14ac:dyDescent="0.25">
      <c r="B175" s="92"/>
      <c r="C175" s="108"/>
      <c r="D175" s="94">
        <v>81</v>
      </c>
      <c r="E175" s="278" t="s">
        <v>95</v>
      </c>
      <c r="F175" s="262"/>
      <c r="G175" s="226">
        <v>0</v>
      </c>
      <c r="H175" s="227"/>
      <c r="I175" s="226">
        <v>0</v>
      </c>
      <c r="J175" s="227"/>
      <c r="K175" s="226">
        <v>0</v>
      </c>
      <c r="L175" s="227"/>
      <c r="M175" s="95">
        <f t="shared" si="60"/>
        <v>0</v>
      </c>
      <c r="N175" s="96">
        <v>0</v>
      </c>
      <c r="O175" s="295"/>
      <c r="P175" s="227"/>
      <c r="Q175" s="226"/>
      <c r="R175" s="284"/>
    </row>
    <row r="176" spans="2:21" ht="29.25" customHeight="1" thickBot="1" x14ac:dyDescent="0.3">
      <c r="B176" s="113"/>
      <c r="C176" s="169"/>
      <c r="D176" s="115"/>
      <c r="E176" s="282" t="s">
        <v>406</v>
      </c>
      <c r="F176" s="283"/>
      <c r="G176" s="252"/>
      <c r="H176" s="253"/>
      <c r="I176" s="252"/>
      <c r="J176" s="253"/>
      <c r="K176" s="252">
        <v>100000</v>
      </c>
      <c r="L176" s="253"/>
      <c r="M176" s="211"/>
      <c r="N176" s="100"/>
      <c r="O176" s="211"/>
      <c r="P176" s="211"/>
      <c r="Q176" s="165"/>
      <c r="R176" s="167"/>
    </row>
    <row r="177" spans="2:22" ht="15.75" thickBot="1" x14ac:dyDescent="0.3">
      <c r="B177" s="413" t="s">
        <v>327</v>
      </c>
      <c r="C177" s="414"/>
      <c r="D177" s="414"/>
      <c r="E177" s="414"/>
      <c r="F177" s="414"/>
      <c r="G177" s="415">
        <f>G121+G154</f>
        <v>1922353.1599999997</v>
      </c>
      <c r="H177" s="416"/>
      <c r="I177" s="415">
        <f>I121+I154</f>
        <v>2576500</v>
      </c>
      <c r="J177" s="416"/>
      <c r="K177" s="417">
        <f>K121+K154</f>
        <v>8391800</v>
      </c>
      <c r="L177" s="418"/>
      <c r="M177" s="156">
        <f>M121+M154</f>
        <v>-4385500</v>
      </c>
      <c r="N177" s="69">
        <f>N121+N154</f>
        <v>4006300</v>
      </c>
      <c r="O177" s="419">
        <f>O121+O154</f>
        <v>4347150</v>
      </c>
      <c r="P177" s="416"/>
      <c r="Q177" s="420">
        <f>Q121+Q154</f>
        <v>4144100</v>
      </c>
      <c r="R177" s="421"/>
      <c r="T177" s="20"/>
      <c r="U177" s="20"/>
      <c r="V177" s="2"/>
    </row>
    <row r="178" spans="2:22" x14ac:dyDescent="0.25">
      <c r="T178" s="2"/>
    </row>
    <row r="179" spans="2:22" x14ac:dyDescent="0.25">
      <c r="T179" s="2"/>
    </row>
    <row r="180" spans="2:22" x14ac:dyDescent="0.25">
      <c r="T180" s="2"/>
    </row>
    <row r="181" spans="2:22" x14ac:dyDescent="0.25">
      <c r="T181" s="2"/>
    </row>
    <row r="182" spans="2:22" x14ac:dyDescent="0.25">
      <c r="T182" s="2"/>
    </row>
    <row r="183" spans="2:22" x14ac:dyDescent="0.25">
      <c r="T183" s="2"/>
    </row>
    <row r="184" spans="2:22" x14ac:dyDescent="0.25">
      <c r="T184" s="2"/>
    </row>
    <row r="185" spans="2:22" x14ac:dyDescent="0.25">
      <c r="T185" s="2"/>
    </row>
    <row r="186" spans="2:22" x14ac:dyDescent="0.25">
      <c r="T186" s="2"/>
    </row>
    <row r="187" spans="2:22" x14ac:dyDescent="0.25">
      <c r="T187" s="2"/>
    </row>
    <row r="188" spans="2:22" x14ac:dyDescent="0.25">
      <c r="T188" s="2"/>
    </row>
    <row r="189" spans="2:22" x14ac:dyDescent="0.25">
      <c r="T189" s="2"/>
    </row>
    <row r="190" spans="2:22" x14ac:dyDescent="0.25">
      <c r="T190" s="2"/>
    </row>
    <row r="191" spans="2:22" x14ac:dyDescent="0.25">
      <c r="C191" s="233" t="s">
        <v>425</v>
      </c>
      <c r="D191" s="233"/>
      <c r="E191" s="233"/>
      <c r="F191" s="233"/>
      <c r="G191" s="233"/>
      <c r="H191" s="23"/>
      <c r="I191" s="23"/>
      <c r="J191" s="23"/>
      <c r="K191" s="22"/>
      <c r="L191" s="22"/>
      <c r="M191" s="22"/>
      <c r="N191" s="22"/>
      <c r="O191" s="23"/>
      <c r="P191" s="23"/>
      <c r="Q191" s="23"/>
      <c r="R191" s="23"/>
      <c r="T191" s="2"/>
    </row>
    <row r="192" spans="2:22" ht="15.75" thickBot="1" x14ac:dyDescent="0.3">
      <c r="E192" s="24"/>
      <c r="F192" s="24"/>
      <c r="G192" s="23"/>
      <c r="H192" s="23"/>
      <c r="I192" s="23"/>
      <c r="J192" s="23"/>
      <c r="K192" s="22"/>
      <c r="L192" s="22"/>
      <c r="M192" s="22"/>
      <c r="N192" s="22"/>
      <c r="O192" s="23"/>
      <c r="P192" s="23"/>
      <c r="Q192" s="23"/>
      <c r="R192" s="23"/>
      <c r="T192" s="2"/>
    </row>
    <row r="193" spans="3:20" ht="23.25" x14ac:dyDescent="0.25">
      <c r="C193" s="222" t="s">
        <v>20</v>
      </c>
      <c r="D193" s="251" t="s">
        <v>424</v>
      </c>
      <c r="E193" s="251"/>
      <c r="F193" s="251"/>
      <c r="G193" s="246" t="s">
        <v>400</v>
      </c>
      <c r="H193" s="247"/>
      <c r="I193" s="246" t="s">
        <v>401</v>
      </c>
      <c r="J193" s="247"/>
      <c r="K193" s="248" t="s">
        <v>405</v>
      </c>
      <c r="L193" s="249"/>
      <c r="M193" s="216" t="s">
        <v>378</v>
      </c>
      <c r="N193" s="217" t="s">
        <v>407</v>
      </c>
      <c r="O193" s="248" t="s">
        <v>49</v>
      </c>
      <c r="P193" s="249"/>
      <c r="Q193" s="249" t="s">
        <v>404</v>
      </c>
      <c r="R193" s="250"/>
      <c r="T193" s="2"/>
    </row>
    <row r="194" spans="3:20" x14ac:dyDescent="0.25">
      <c r="C194" s="214">
        <v>11</v>
      </c>
      <c r="D194" s="240" t="s">
        <v>24</v>
      </c>
      <c r="E194" s="241"/>
      <c r="F194" s="241"/>
      <c r="G194" s="237">
        <f>G123+G127+G136+G141+G144+G146+G149+G156+G161+G170</f>
        <v>972864.60000000009</v>
      </c>
      <c r="H194" s="242"/>
      <c r="I194" s="237">
        <f t="shared" ref="I194" si="61">I123+I127+I136+I141+I144+I146+I149+I156+I161+I170</f>
        <v>1152200</v>
      </c>
      <c r="J194" s="242"/>
      <c r="K194" s="237">
        <f>K123+K127+K136+K141+K144+K146+K149+K156+K161+K170</f>
        <v>1529280</v>
      </c>
      <c r="L194" s="242"/>
      <c r="M194" s="218">
        <f t="shared" ref="M194:M202" si="62">N194-K194</f>
        <v>-84980</v>
      </c>
      <c r="N194" s="219">
        <f>N123+N127+N136+N141+N144+N146+N149+N156+N161+N170</f>
        <v>1444300</v>
      </c>
      <c r="O194" s="243"/>
      <c r="P194" s="244"/>
      <c r="Q194" s="243"/>
      <c r="R194" s="245"/>
      <c r="T194" s="2"/>
    </row>
    <row r="195" spans="3:20" x14ac:dyDescent="0.25">
      <c r="C195" s="214">
        <v>31</v>
      </c>
      <c r="D195" s="240" t="s">
        <v>32</v>
      </c>
      <c r="E195" s="241"/>
      <c r="F195" s="241"/>
      <c r="G195" s="237">
        <f>G128+G137+G162</f>
        <v>16241.03</v>
      </c>
      <c r="H195" s="242"/>
      <c r="I195" s="237">
        <f t="shared" ref="I195" si="63">I128+I137+I162</f>
        <v>17036</v>
      </c>
      <c r="J195" s="242"/>
      <c r="K195" s="237">
        <f t="shared" ref="K195" si="64">K128+K137+K162</f>
        <v>17000</v>
      </c>
      <c r="L195" s="242"/>
      <c r="M195" s="218">
        <f t="shared" si="62"/>
        <v>0</v>
      </c>
      <c r="N195" s="219">
        <f>N128+N137+N162</f>
        <v>17000</v>
      </c>
      <c r="O195" s="243"/>
      <c r="P195" s="244"/>
      <c r="Q195" s="243"/>
      <c r="R195" s="245"/>
      <c r="T195" s="2"/>
    </row>
    <row r="196" spans="3:20" x14ac:dyDescent="0.25">
      <c r="C196" s="214">
        <v>43</v>
      </c>
      <c r="D196" s="234" t="s">
        <v>29</v>
      </c>
      <c r="E196" s="235"/>
      <c r="F196" s="235"/>
      <c r="G196" s="237">
        <f>G129+G138+G142+G150+G157+G163+G171</f>
        <v>526082.37</v>
      </c>
      <c r="H196" s="242"/>
      <c r="I196" s="237">
        <f t="shared" ref="I196" si="65">I129+I138+I142+I150+I157+I163+I171</f>
        <v>796064</v>
      </c>
      <c r="J196" s="242"/>
      <c r="K196" s="237">
        <f t="shared" ref="K196" si="66">K129+K138+K142+K150+K157+K163+K171</f>
        <v>1090000</v>
      </c>
      <c r="L196" s="242"/>
      <c r="M196" s="218">
        <f t="shared" si="62"/>
        <v>-251000</v>
      </c>
      <c r="N196" s="219">
        <f>N129+N138+N142+N150+N157+N163+N171</f>
        <v>839000</v>
      </c>
      <c r="O196" s="243"/>
      <c r="P196" s="244"/>
      <c r="Q196" s="243"/>
      <c r="R196" s="245"/>
      <c r="T196" s="2"/>
    </row>
    <row r="197" spans="3:20" x14ac:dyDescent="0.25">
      <c r="C197" s="214">
        <v>52</v>
      </c>
      <c r="D197" s="240" t="s">
        <v>26</v>
      </c>
      <c r="E197" s="241"/>
      <c r="F197" s="241"/>
      <c r="G197" s="237">
        <f>G124+G130+G147+G151+G164+G172</f>
        <v>381923.37000000005</v>
      </c>
      <c r="H197" s="242"/>
      <c r="I197" s="237">
        <f t="shared" ref="I197" si="67">I124+I130+I147+I151+I164+I172</f>
        <v>508200</v>
      </c>
      <c r="J197" s="242"/>
      <c r="K197" s="237">
        <f t="shared" ref="K197" si="68">K124+K130+K147+K151+K164+K172</f>
        <v>1325200</v>
      </c>
      <c r="L197" s="242"/>
      <c r="M197" s="218">
        <f t="shared" si="62"/>
        <v>-925200</v>
      </c>
      <c r="N197" s="219">
        <f>N124+N130+N147+N151+N164+N172</f>
        <v>400000</v>
      </c>
      <c r="O197" s="243"/>
      <c r="P197" s="244"/>
      <c r="Q197" s="243"/>
      <c r="R197" s="245"/>
      <c r="T197" s="2"/>
    </row>
    <row r="198" spans="3:20" x14ac:dyDescent="0.25">
      <c r="C198" s="214">
        <v>55</v>
      </c>
      <c r="D198" s="240" t="s">
        <v>27</v>
      </c>
      <c r="E198" s="241"/>
      <c r="F198" s="241"/>
      <c r="G198" s="237">
        <f>G125+G131+G158+G165+G173</f>
        <v>10057.15</v>
      </c>
      <c r="H198" s="242"/>
      <c r="I198" s="237">
        <f t="shared" ref="I198" si="69">I125+I131+I158+I165+I173</f>
        <v>87000</v>
      </c>
      <c r="J198" s="242"/>
      <c r="K198" s="237">
        <f t="shared" ref="K198" si="70">K125+K131+K158+K165+K173</f>
        <v>3288320</v>
      </c>
      <c r="L198" s="242"/>
      <c r="M198" s="221">
        <f t="shared" si="62"/>
        <v>-2188320</v>
      </c>
      <c r="N198" s="219">
        <f>N125+N131+N158+N165+N173</f>
        <v>1100000</v>
      </c>
      <c r="O198" s="243"/>
      <c r="P198" s="244"/>
      <c r="Q198" s="243"/>
      <c r="R198" s="245"/>
      <c r="T198" s="2"/>
    </row>
    <row r="199" spans="3:20" x14ac:dyDescent="0.25">
      <c r="C199" s="214">
        <v>61</v>
      </c>
      <c r="D199" s="240" t="s">
        <v>33</v>
      </c>
      <c r="E199" s="241"/>
      <c r="F199" s="241"/>
      <c r="G199" s="237">
        <f>G132+G152+G166</f>
        <v>800</v>
      </c>
      <c r="H199" s="242"/>
      <c r="I199" s="237">
        <f t="shared" ref="I199" si="71">I132+I152+I166</f>
        <v>1000</v>
      </c>
      <c r="J199" s="242"/>
      <c r="K199" s="237">
        <f t="shared" ref="K199" si="72">K132+K152+K166</f>
        <v>5000</v>
      </c>
      <c r="L199" s="242"/>
      <c r="M199" s="218">
        <f t="shared" si="62"/>
        <v>-2000</v>
      </c>
      <c r="N199" s="219">
        <f>N132+N152+N166</f>
        <v>3000</v>
      </c>
      <c r="O199" s="243"/>
      <c r="P199" s="244"/>
      <c r="Q199" s="243"/>
      <c r="R199" s="245"/>
      <c r="T199" s="2"/>
    </row>
    <row r="200" spans="3:20" x14ac:dyDescent="0.25">
      <c r="C200" s="214">
        <v>71</v>
      </c>
      <c r="D200" s="234" t="s">
        <v>37</v>
      </c>
      <c r="E200" s="235"/>
      <c r="F200" s="235"/>
      <c r="G200" s="237">
        <f>G133+G153+G159+G167+G174</f>
        <v>14384.64</v>
      </c>
      <c r="H200" s="242"/>
      <c r="I200" s="237">
        <f t="shared" ref="I200" si="73">I133+I153+I159+I167+I174</f>
        <v>6000</v>
      </c>
      <c r="J200" s="242"/>
      <c r="K200" s="237">
        <f t="shared" ref="K200" si="74">K133+K153+K159+K167+K174</f>
        <v>35000</v>
      </c>
      <c r="L200" s="242"/>
      <c r="M200" s="218">
        <f t="shared" si="62"/>
        <v>35000</v>
      </c>
      <c r="N200" s="219">
        <f>N133+N153+N159+N167+N174</f>
        <v>70000</v>
      </c>
      <c r="O200" s="243"/>
      <c r="P200" s="244"/>
      <c r="Q200" s="243"/>
      <c r="R200" s="245"/>
    </row>
    <row r="201" spans="3:20" x14ac:dyDescent="0.25">
      <c r="C201" s="214">
        <v>81</v>
      </c>
      <c r="D201" s="234" t="s">
        <v>95</v>
      </c>
      <c r="E201" s="235"/>
      <c r="F201" s="236"/>
      <c r="G201" s="237">
        <f>G168+G175</f>
        <v>0</v>
      </c>
      <c r="H201" s="238"/>
      <c r="I201" s="237">
        <f t="shared" ref="I201" si="75">I168+I175</f>
        <v>0</v>
      </c>
      <c r="J201" s="238"/>
      <c r="K201" s="237">
        <f t="shared" ref="K201" si="76">K168+K175</f>
        <v>1000000</v>
      </c>
      <c r="L201" s="238"/>
      <c r="M201" s="221">
        <f t="shared" si="62"/>
        <v>-1000000</v>
      </c>
      <c r="N201" s="219">
        <f>N168+N175</f>
        <v>0</v>
      </c>
      <c r="O201" s="237"/>
      <c r="P201" s="238"/>
      <c r="Q201" s="237"/>
      <c r="R201" s="239"/>
    </row>
    <row r="202" spans="3:20" ht="15.75" thickBot="1" x14ac:dyDescent="0.3">
      <c r="C202" s="215"/>
      <c r="D202" s="234" t="s">
        <v>406</v>
      </c>
      <c r="E202" s="235"/>
      <c r="F202" s="236"/>
      <c r="G202" s="237">
        <f>G134+G139+G176</f>
        <v>0</v>
      </c>
      <c r="H202" s="238"/>
      <c r="I202" s="237">
        <f t="shared" ref="I202" si="77">I134+I139+I176</f>
        <v>0</v>
      </c>
      <c r="J202" s="238"/>
      <c r="K202" s="237">
        <f t="shared" ref="K202" si="78">K134+K139+K176</f>
        <v>102000</v>
      </c>
      <c r="L202" s="238"/>
      <c r="M202" s="218">
        <f t="shared" si="62"/>
        <v>31000</v>
      </c>
      <c r="N202" s="220">
        <f>N134+N139+N176</f>
        <v>133000</v>
      </c>
      <c r="O202" s="237"/>
      <c r="P202" s="238"/>
      <c r="Q202" s="237"/>
      <c r="R202" s="239"/>
    </row>
    <row r="203" spans="3:20" ht="15.75" thickBot="1" x14ac:dyDescent="0.3">
      <c r="C203" s="228" t="s">
        <v>327</v>
      </c>
      <c r="D203" s="229"/>
      <c r="E203" s="229"/>
      <c r="F203" s="229"/>
      <c r="G203" s="230">
        <f t="shared" ref="G203" si="79">SUM(G194:H202)</f>
        <v>1922353.16</v>
      </c>
      <c r="H203" s="231"/>
      <c r="I203" s="230">
        <f t="shared" ref="I203" si="80">SUM(I194:J202)</f>
        <v>2567500</v>
      </c>
      <c r="J203" s="231"/>
      <c r="K203" s="230">
        <f>SUM(K194:L202)</f>
        <v>8391800</v>
      </c>
      <c r="L203" s="231"/>
      <c r="M203" s="187">
        <f>SUM(M194:M202)</f>
        <v>-4385500</v>
      </c>
      <c r="N203" s="186">
        <f>SUM(N194:N202)</f>
        <v>4006300</v>
      </c>
      <c r="O203" s="230">
        <f t="shared" ref="O203" si="81">SUM(O194:P200)</f>
        <v>0</v>
      </c>
      <c r="P203" s="231"/>
      <c r="Q203" s="230">
        <f t="shared" ref="Q203" si="82">SUM(Q194:R200)</f>
        <v>0</v>
      </c>
      <c r="R203" s="232"/>
    </row>
    <row r="241" spans="2:22" ht="18.75" customHeight="1" x14ac:dyDescent="0.25">
      <c r="B241" s="321" t="s">
        <v>47</v>
      </c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</row>
    <row r="242" spans="2:22" ht="15.75" thickBot="1" x14ac:dyDescent="0.3"/>
    <row r="243" spans="2:22" ht="41.25" customHeight="1" thickBot="1" x14ac:dyDescent="0.3">
      <c r="B243" s="422" t="s">
        <v>48</v>
      </c>
      <c r="C243" s="423"/>
      <c r="D243" s="423"/>
      <c r="E243" s="423"/>
      <c r="F243" s="423"/>
      <c r="G243" s="449" t="s">
        <v>400</v>
      </c>
      <c r="H243" s="450"/>
      <c r="I243" s="442" t="s">
        <v>401</v>
      </c>
      <c r="J243" s="442"/>
      <c r="K243" s="443" t="s">
        <v>405</v>
      </c>
      <c r="L243" s="444"/>
      <c r="M243" s="111" t="s">
        <v>378</v>
      </c>
      <c r="N243" s="112" t="s">
        <v>403</v>
      </c>
      <c r="O243" s="443" t="s">
        <v>49</v>
      </c>
      <c r="P243" s="444"/>
      <c r="Q243" s="443" t="s">
        <v>404</v>
      </c>
      <c r="R243" s="445"/>
    </row>
    <row r="244" spans="2:22" ht="30" customHeight="1" x14ac:dyDescent="0.25">
      <c r="B244" s="451" t="s">
        <v>50</v>
      </c>
      <c r="C244" s="233"/>
      <c r="D244" s="233"/>
      <c r="E244" s="233"/>
      <c r="F244" s="233"/>
      <c r="G244" s="312">
        <f>G245+G248+G252+G259+G265+G270+G272+G278+G281</f>
        <v>1922353.1599999997</v>
      </c>
      <c r="H244" s="313"/>
      <c r="I244" s="312">
        <f t="shared" ref="I244" si="83">I245+I248+I252+I259+I265+I270+I272+I278+I281</f>
        <v>2576500</v>
      </c>
      <c r="J244" s="313"/>
      <c r="K244" s="446">
        <f t="shared" ref="K244" si="84">K245+K248+K252+K259+K265+K270+K272+K278+K281</f>
        <v>8391800</v>
      </c>
      <c r="L244" s="447"/>
      <c r="M244" s="133">
        <f>M245+M248+M252+M259+M265+M270+M272+M278+M281</f>
        <v>-4385500</v>
      </c>
      <c r="N244" s="67">
        <f>N245+N248+N252+N259+N265+N270+N272+N278+N281</f>
        <v>4006300</v>
      </c>
      <c r="O244" s="312">
        <f t="shared" ref="O244" si="85">O245+O248+O252+O259+O265+O270+O272+O278+O281</f>
        <v>4347150</v>
      </c>
      <c r="P244" s="313"/>
      <c r="Q244" s="446">
        <f t="shared" ref="Q244" si="86">Q245+Q248+Q252+Q259+Q265+Q270+Q272+Q278+Q281</f>
        <v>4144100</v>
      </c>
      <c r="R244" s="448"/>
    </row>
    <row r="245" spans="2:22" x14ac:dyDescent="0.25">
      <c r="B245" s="428" t="s">
        <v>52</v>
      </c>
      <c r="C245" s="429"/>
      <c r="D245" s="429"/>
      <c r="E245" s="429"/>
      <c r="F245" s="429"/>
      <c r="G245" s="269">
        <f>SUM(G246:H247)</f>
        <v>322504.07999999996</v>
      </c>
      <c r="H245" s="270"/>
      <c r="I245" s="269">
        <f t="shared" ref="I245" si="87">SUM(I246:J247)</f>
        <v>461600</v>
      </c>
      <c r="J245" s="270"/>
      <c r="K245" s="269">
        <f t="shared" ref="K245" si="88">SUM(K246:L247)</f>
        <v>475600</v>
      </c>
      <c r="L245" s="270"/>
      <c r="M245" s="45">
        <f>N245-K245</f>
        <v>49600</v>
      </c>
      <c r="N245" s="70">
        <f>SUM(N246:N247)</f>
        <v>525200</v>
      </c>
      <c r="O245" s="269">
        <f t="shared" ref="O245" si="89">SUM(O246:P247)</f>
        <v>461600</v>
      </c>
      <c r="P245" s="270"/>
      <c r="Q245" s="269">
        <f t="shared" ref="Q245" si="90">SUM(Q246:R247)</f>
        <v>481600</v>
      </c>
      <c r="R245" s="361"/>
    </row>
    <row r="246" spans="2:22" ht="28.5" customHeight="1" x14ac:dyDescent="0.25">
      <c r="B246" s="441" t="s">
        <v>53</v>
      </c>
      <c r="C246" s="235"/>
      <c r="D246" s="235"/>
      <c r="E246" s="235"/>
      <c r="F246" s="235"/>
      <c r="G246" s="365">
        <v>222219.24</v>
      </c>
      <c r="H246" s="366"/>
      <c r="I246" s="410">
        <v>275600</v>
      </c>
      <c r="J246" s="410"/>
      <c r="K246" s="365">
        <f>K319+K327+K335+K336+K340+K348+K352</f>
        <v>365600</v>
      </c>
      <c r="L246" s="366"/>
      <c r="M246" s="42"/>
      <c r="N246" s="43">
        <f>N319+N327+N335+N336+N340+N348+N352</f>
        <v>420700</v>
      </c>
      <c r="O246" s="365">
        <f t="shared" ref="O246" si="91">O319+O327+O335+O336+O340+O348+O352</f>
        <v>361600</v>
      </c>
      <c r="P246" s="366"/>
      <c r="Q246" s="365">
        <f t="shared" ref="Q246" si="92">Q319+Q327+Q335+Q336+Q340+Q348+Q352</f>
        <v>381600</v>
      </c>
      <c r="R246" s="366"/>
      <c r="V246" s="49"/>
    </row>
    <row r="247" spans="2:22" x14ac:dyDescent="0.25">
      <c r="B247" s="430" t="s">
        <v>54</v>
      </c>
      <c r="C247" s="431"/>
      <c r="D247" s="431"/>
      <c r="E247" s="431"/>
      <c r="F247" s="431"/>
      <c r="G247" s="408">
        <v>100284.84</v>
      </c>
      <c r="H247" s="409"/>
      <c r="I247" s="426">
        <v>186000</v>
      </c>
      <c r="J247" s="426"/>
      <c r="K247" s="408">
        <f>K323+K344+K356</f>
        <v>110000</v>
      </c>
      <c r="L247" s="409"/>
      <c r="M247" s="49"/>
      <c r="N247" s="65">
        <f>N323+N344+N356</f>
        <v>104500</v>
      </c>
      <c r="O247" s="408">
        <f>O323+O344+O356</f>
        <v>100000</v>
      </c>
      <c r="P247" s="409"/>
      <c r="Q247" s="408">
        <f>Q323+Q344+Q356</f>
        <v>100000</v>
      </c>
      <c r="R247" s="409"/>
    </row>
    <row r="248" spans="2:22" x14ac:dyDescent="0.25">
      <c r="B248" s="428" t="s">
        <v>55</v>
      </c>
      <c r="C248" s="429"/>
      <c r="D248" s="429"/>
      <c r="E248" s="429"/>
      <c r="F248" s="429"/>
      <c r="G248" s="269">
        <f>SUM(G249:H251)</f>
        <v>58043.31</v>
      </c>
      <c r="H248" s="270"/>
      <c r="I248" s="269">
        <f t="shared" ref="I248" si="93">SUM(I249:J251)</f>
        <v>75500</v>
      </c>
      <c r="J248" s="270"/>
      <c r="K248" s="269">
        <f t="shared" ref="K248" si="94">SUM(K249:L251)</f>
        <v>1304500</v>
      </c>
      <c r="L248" s="270"/>
      <c r="M248" s="123">
        <f>N248-K248</f>
        <v>-135500</v>
      </c>
      <c r="N248" s="70">
        <f>SUM(N249:N251)</f>
        <v>1169000</v>
      </c>
      <c r="O248" s="269">
        <f t="shared" ref="O248" si="95">SUM(O249:P251)</f>
        <v>374800</v>
      </c>
      <c r="P248" s="270"/>
      <c r="Q248" s="385">
        <f t="shared" ref="Q248" si="96">SUM(Q249:R251)</f>
        <v>374800</v>
      </c>
      <c r="R248" s="427"/>
    </row>
    <row r="249" spans="2:22" ht="15" customHeight="1" x14ac:dyDescent="0.25">
      <c r="B249" s="430" t="s">
        <v>56</v>
      </c>
      <c r="C249" s="431"/>
      <c r="D249" s="431"/>
      <c r="E249" s="431"/>
      <c r="F249" s="431"/>
      <c r="G249" s="408">
        <v>1674</v>
      </c>
      <c r="H249" s="409"/>
      <c r="I249" s="426">
        <v>0</v>
      </c>
      <c r="J249" s="426"/>
      <c r="K249" s="408">
        <f>K570</f>
        <v>3000</v>
      </c>
      <c r="L249" s="409"/>
      <c r="M249" s="49"/>
      <c r="N249" s="65">
        <f>N570</f>
        <v>3000</v>
      </c>
      <c r="O249" s="408">
        <f>O570</f>
        <v>3300</v>
      </c>
      <c r="P249" s="409"/>
      <c r="Q249" s="408">
        <f>Q570</f>
        <v>3300</v>
      </c>
      <c r="R249" s="409"/>
    </row>
    <row r="250" spans="2:22" x14ac:dyDescent="0.25">
      <c r="B250" s="400" t="s">
        <v>57</v>
      </c>
      <c r="C250" s="241"/>
      <c r="D250" s="241"/>
      <c r="E250" s="241"/>
      <c r="F250" s="241"/>
      <c r="G250" s="365">
        <v>55705.7</v>
      </c>
      <c r="H250" s="366"/>
      <c r="I250" s="410">
        <v>72500</v>
      </c>
      <c r="J250" s="410"/>
      <c r="K250" s="365">
        <f>K555+K556+K558+K563+K565</f>
        <v>1298500</v>
      </c>
      <c r="L250" s="366"/>
      <c r="M250" s="42"/>
      <c r="N250" s="43">
        <f>N555+N556+N558+N563+N565</f>
        <v>1163000</v>
      </c>
      <c r="O250" s="365">
        <f>O555+O556+O558+O563++O565</f>
        <v>368500</v>
      </c>
      <c r="P250" s="366"/>
      <c r="Q250" s="365">
        <f>Q555+Q556+Q558+Q563++Q565</f>
        <v>368500</v>
      </c>
      <c r="R250" s="366"/>
    </row>
    <row r="251" spans="2:22" ht="26.25" customHeight="1" x14ac:dyDescent="0.25">
      <c r="B251" s="424" t="s">
        <v>58</v>
      </c>
      <c r="C251" s="425"/>
      <c r="D251" s="425"/>
      <c r="E251" s="425"/>
      <c r="F251" s="425"/>
      <c r="G251" s="408">
        <v>663.61</v>
      </c>
      <c r="H251" s="409"/>
      <c r="I251" s="426">
        <v>3000</v>
      </c>
      <c r="J251" s="426"/>
      <c r="K251" s="408">
        <f>K571</f>
        <v>3000</v>
      </c>
      <c r="L251" s="409"/>
      <c r="M251" s="49"/>
      <c r="N251" s="65">
        <f>N571</f>
        <v>3000</v>
      </c>
      <c r="O251" s="408">
        <f>O571</f>
        <v>3000</v>
      </c>
      <c r="P251" s="409"/>
      <c r="Q251" s="408">
        <f>Q571</f>
        <v>3000</v>
      </c>
      <c r="R251" s="409"/>
    </row>
    <row r="252" spans="2:22" x14ac:dyDescent="0.25">
      <c r="B252" s="428" t="s">
        <v>59</v>
      </c>
      <c r="C252" s="429"/>
      <c r="D252" s="429"/>
      <c r="E252" s="429"/>
      <c r="F252" s="429"/>
      <c r="G252" s="269">
        <f>SUM(G253:H258)</f>
        <v>274399.93</v>
      </c>
      <c r="H252" s="270"/>
      <c r="I252" s="269">
        <f t="shared" ref="I252" si="97">SUM(I253:J258)</f>
        <v>282000</v>
      </c>
      <c r="J252" s="270"/>
      <c r="K252" s="269">
        <f t="shared" ref="K252" si="98">SUM(K253:L258)</f>
        <v>746600</v>
      </c>
      <c r="L252" s="270"/>
      <c r="M252" s="123">
        <f>N252-K252</f>
        <v>-359600</v>
      </c>
      <c r="N252" s="70">
        <f>SUM(N253:N258)</f>
        <v>387000</v>
      </c>
      <c r="O252" s="269">
        <f t="shared" ref="O252" si="99">SUM(O253:P258)</f>
        <v>732000</v>
      </c>
      <c r="P252" s="270"/>
      <c r="Q252" s="269">
        <f t="shared" ref="Q252" si="100">SUM(Q253:R258)</f>
        <v>602000</v>
      </c>
      <c r="R252" s="361"/>
    </row>
    <row r="253" spans="2:22" x14ac:dyDescent="0.25">
      <c r="B253" s="400" t="s">
        <v>328</v>
      </c>
      <c r="C253" s="241"/>
      <c r="D253" s="241"/>
      <c r="E253" s="241"/>
      <c r="F253" s="401"/>
      <c r="G253" s="365">
        <v>0</v>
      </c>
      <c r="H253" s="366"/>
      <c r="I253" s="365">
        <v>0</v>
      </c>
      <c r="J253" s="366"/>
      <c r="K253" s="365">
        <v>0</v>
      </c>
      <c r="L253" s="366"/>
      <c r="M253" s="42"/>
      <c r="N253" s="43">
        <v>0</v>
      </c>
      <c r="O253" s="365">
        <v>0</v>
      </c>
      <c r="P253" s="366"/>
      <c r="Q253" s="365">
        <v>0</v>
      </c>
      <c r="R253" s="366"/>
    </row>
    <row r="254" spans="2:22" x14ac:dyDescent="0.25">
      <c r="B254" s="430" t="s">
        <v>60</v>
      </c>
      <c r="C254" s="431"/>
      <c r="D254" s="431"/>
      <c r="E254" s="431"/>
      <c r="F254" s="431"/>
      <c r="G254" s="408">
        <v>7068.92</v>
      </c>
      <c r="H254" s="409"/>
      <c r="I254" s="426">
        <v>4000</v>
      </c>
      <c r="J254" s="426"/>
      <c r="K254" s="408">
        <f>K668+K673+K679+K681+K685</f>
        <v>46600</v>
      </c>
      <c r="L254" s="409"/>
      <c r="M254" s="49"/>
      <c r="N254" s="65">
        <f>N668+N673+N679+N681+N685</f>
        <v>12000</v>
      </c>
      <c r="O254" s="408">
        <f t="shared" ref="O254" si="101">O668+O673+O679+O681+O685</f>
        <v>35000</v>
      </c>
      <c r="P254" s="409"/>
      <c r="Q254" s="408">
        <f t="shared" ref="Q254" si="102">Q668+Q673+Q679+Q681+Q685</f>
        <v>25000</v>
      </c>
      <c r="R254" s="409"/>
    </row>
    <row r="255" spans="2:22" x14ac:dyDescent="0.25">
      <c r="B255" s="400" t="s">
        <v>61</v>
      </c>
      <c r="C255" s="241"/>
      <c r="D255" s="241"/>
      <c r="E255" s="241"/>
      <c r="F255" s="241"/>
      <c r="G255" s="365">
        <v>26641.95</v>
      </c>
      <c r="H255" s="366"/>
      <c r="I255" s="410">
        <v>27000</v>
      </c>
      <c r="J255" s="410"/>
      <c r="K255" s="365">
        <f>K796</f>
        <v>27000</v>
      </c>
      <c r="L255" s="366"/>
      <c r="M255" s="42"/>
      <c r="N255" s="43">
        <f>N796</f>
        <v>32000</v>
      </c>
      <c r="O255" s="365">
        <f t="shared" ref="O255" si="103">O796</f>
        <v>27000</v>
      </c>
      <c r="P255" s="366"/>
      <c r="Q255" s="365">
        <f t="shared" ref="Q255" si="104">Q796</f>
        <v>27000</v>
      </c>
      <c r="R255" s="366"/>
    </row>
    <row r="256" spans="2:22" x14ac:dyDescent="0.25">
      <c r="B256" s="430" t="s">
        <v>62</v>
      </c>
      <c r="C256" s="432"/>
      <c r="D256" s="432"/>
      <c r="E256" s="432"/>
      <c r="F256" s="432"/>
      <c r="G256" s="408">
        <v>239718.76</v>
      </c>
      <c r="H256" s="409"/>
      <c r="I256" s="426">
        <v>251000</v>
      </c>
      <c r="J256" s="426"/>
      <c r="K256" s="408">
        <f>K394+K402+K404+K405+K417+K419+K420+K493+K695+K696</f>
        <v>653000</v>
      </c>
      <c r="L256" s="409"/>
      <c r="M256" s="49"/>
      <c r="N256" s="65">
        <f>N394+N402+N404+N405+N417+N419+N420+N493+N695+N696</f>
        <v>343000</v>
      </c>
      <c r="O256" s="408">
        <f>O394+O402+O404+O405+O417+O419+O420+O493+O695+O696</f>
        <v>650000</v>
      </c>
      <c r="P256" s="409"/>
      <c r="Q256" s="408">
        <f>Q394+Q402+Q404+Q405+Q417+Q419+Q420+Q493+Q695+Q696</f>
        <v>550000</v>
      </c>
      <c r="R256" s="409"/>
    </row>
    <row r="257" spans="2:18" x14ac:dyDescent="0.25">
      <c r="B257" s="400" t="s">
        <v>63</v>
      </c>
      <c r="C257" s="241"/>
      <c r="D257" s="241"/>
      <c r="E257" s="241"/>
      <c r="F257" s="241"/>
      <c r="G257" s="365">
        <v>970.3</v>
      </c>
      <c r="H257" s="366"/>
      <c r="I257" s="410">
        <v>0</v>
      </c>
      <c r="J257" s="410"/>
      <c r="K257" s="365">
        <v>0</v>
      </c>
      <c r="L257" s="366"/>
      <c r="M257" s="42"/>
      <c r="N257" s="43">
        <v>0</v>
      </c>
      <c r="O257" s="365">
        <v>0</v>
      </c>
      <c r="P257" s="366"/>
      <c r="Q257" s="365">
        <v>0</v>
      </c>
      <c r="R257" s="366"/>
    </row>
    <row r="258" spans="2:18" x14ac:dyDescent="0.25">
      <c r="B258" s="430" t="s">
        <v>64</v>
      </c>
      <c r="C258" s="431"/>
      <c r="D258" s="431"/>
      <c r="E258" s="431"/>
      <c r="F258" s="431"/>
      <c r="G258" s="408">
        <v>0</v>
      </c>
      <c r="H258" s="409"/>
      <c r="I258" s="426">
        <v>0</v>
      </c>
      <c r="J258" s="426"/>
      <c r="K258" s="408">
        <f>K702</f>
        <v>20000</v>
      </c>
      <c r="L258" s="409"/>
      <c r="M258" s="49"/>
      <c r="N258" s="65">
        <f>N702</f>
        <v>0</v>
      </c>
      <c r="O258" s="408">
        <f t="shared" ref="O258" si="105">O702</f>
        <v>20000</v>
      </c>
      <c r="P258" s="409"/>
      <c r="Q258" s="408">
        <f t="shared" ref="Q258" si="106">Q702</f>
        <v>0</v>
      </c>
      <c r="R258" s="409"/>
    </row>
    <row r="259" spans="2:18" x14ac:dyDescent="0.25">
      <c r="B259" s="428" t="s">
        <v>65</v>
      </c>
      <c r="C259" s="429"/>
      <c r="D259" s="429"/>
      <c r="E259" s="429"/>
      <c r="F259" s="429"/>
      <c r="G259" s="269">
        <f>SUM(G260:H264)</f>
        <v>356264.12</v>
      </c>
      <c r="H259" s="270"/>
      <c r="I259" s="269">
        <f t="shared" ref="I259" si="107">SUM(I260:J264)</f>
        <v>435000</v>
      </c>
      <c r="J259" s="270"/>
      <c r="K259" s="385">
        <f t="shared" ref="K259" si="108">SUM(K260:L264)</f>
        <v>1907500</v>
      </c>
      <c r="L259" s="386"/>
      <c r="M259" s="140">
        <f>N259-K259</f>
        <v>-1512000</v>
      </c>
      <c r="N259" s="70">
        <f>SUM(N260:N264)</f>
        <v>395500</v>
      </c>
      <c r="O259" s="269">
        <f t="shared" ref="O259" si="109">SUM(O260:P264)</f>
        <v>256550</v>
      </c>
      <c r="P259" s="270"/>
      <c r="Q259" s="269">
        <f t="shared" ref="Q259" si="110">SUM(Q260:R264)</f>
        <v>215000</v>
      </c>
      <c r="R259" s="361"/>
    </row>
    <row r="260" spans="2:18" x14ac:dyDescent="0.25">
      <c r="B260" s="430" t="s">
        <v>66</v>
      </c>
      <c r="C260" s="431"/>
      <c r="D260" s="431"/>
      <c r="E260" s="431"/>
      <c r="F260" s="431"/>
      <c r="G260" s="408">
        <v>356264.12</v>
      </c>
      <c r="H260" s="409"/>
      <c r="I260" s="426">
        <v>170000</v>
      </c>
      <c r="J260" s="426"/>
      <c r="K260" s="408">
        <f>K451+K452+K453+K455</f>
        <v>261000</v>
      </c>
      <c r="L260" s="409"/>
      <c r="M260" s="49"/>
      <c r="N260" s="65">
        <f>N451+N452+N453+N455</f>
        <v>178000</v>
      </c>
      <c r="O260" s="408">
        <f>O451+O452+O453+O455</f>
        <v>30000</v>
      </c>
      <c r="P260" s="409"/>
      <c r="Q260" s="408">
        <f>Q451+Q452+Q453+Q455</f>
        <v>30000</v>
      </c>
      <c r="R260" s="409"/>
    </row>
    <row r="261" spans="2:18" x14ac:dyDescent="0.25">
      <c r="B261" s="400" t="s">
        <v>67</v>
      </c>
      <c r="C261" s="241"/>
      <c r="D261" s="241"/>
      <c r="E261" s="241"/>
      <c r="F261" s="241"/>
      <c r="G261" s="365">
        <v>0</v>
      </c>
      <c r="H261" s="366"/>
      <c r="I261" s="410">
        <v>265000</v>
      </c>
      <c r="J261" s="410"/>
      <c r="K261" s="365">
        <f>K484+K485</f>
        <v>300000</v>
      </c>
      <c r="L261" s="366"/>
      <c r="M261" s="42"/>
      <c r="N261" s="43">
        <f>N484+N485</f>
        <v>146000</v>
      </c>
      <c r="O261" s="365">
        <f>O484+O485</f>
        <v>50000</v>
      </c>
      <c r="P261" s="366"/>
      <c r="Q261" s="365">
        <f>Q484+Q485</f>
        <v>50000</v>
      </c>
      <c r="R261" s="366"/>
    </row>
    <row r="262" spans="2:18" x14ac:dyDescent="0.25">
      <c r="B262" s="430" t="s">
        <v>68</v>
      </c>
      <c r="C262" s="431"/>
      <c r="D262" s="431"/>
      <c r="E262" s="431"/>
      <c r="F262" s="431"/>
      <c r="G262" s="408">
        <v>0</v>
      </c>
      <c r="H262" s="409"/>
      <c r="I262" s="426">
        <v>0</v>
      </c>
      <c r="J262" s="426"/>
      <c r="K262" s="408">
        <v>0</v>
      </c>
      <c r="L262" s="409"/>
      <c r="M262" s="49"/>
      <c r="N262" s="65">
        <v>0</v>
      </c>
      <c r="O262" s="408">
        <v>0</v>
      </c>
      <c r="P262" s="409"/>
      <c r="Q262" s="408">
        <v>0</v>
      </c>
      <c r="R262" s="409"/>
    </row>
    <row r="263" spans="2:18" x14ac:dyDescent="0.25">
      <c r="B263" s="400" t="s">
        <v>69</v>
      </c>
      <c r="C263" s="241"/>
      <c r="D263" s="241"/>
      <c r="E263" s="241"/>
      <c r="F263" s="241"/>
      <c r="G263" s="365">
        <v>0</v>
      </c>
      <c r="H263" s="366"/>
      <c r="I263" s="410">
        <v>0</v>
      </c>
      <c r="J263" s="410"/>
      <c r="K263" s="365">
        <f>K533</f>
        <v>5000</v>
      </c>
      <c r="L263" s="366"/>
      <c r="M263" s="42"/>
      <c r="N263" s="43">
        <f>N533</f>
        <v>5000</v>
      </c>
      <c r="O263" s="365">
        <f t="shared" ref="O263" si="111">O533</f>
        <v>5000</v>
      </c>
      <c r="P263" s="366"/>
      <c r="Q263" s="365">
        <f t="shared" ref="Q263" si="112">Q533</f>
        <v>5000</v>
      </c>
      <c r="R263" s="366"/>
    </row>
    <row r="264" spans="2:18" ht="25.5" customHeight="1" x14ac:dyDescent="0.25">
      <c r="B264" s="424" t="s">
        <v>70</v>
      </c>
      <c r="C264" s="425"/>
      <c r="D264" s="425"/>
      <c r="E264" s="425"/>
      <c r="F264" s="425"/>
      <c r="G264" s="408">
        <v>0</v>
      </c>
      <c r="H264" s="409"/>
      <c r="I264" s="426">
        <v>0</v>
      </c>
      <c r="J264" s="426"/>
      <c r="K264" s="408">
        <f>K523+K525+K529+K538+K540</f>
        <v>1341500</v>
      </c>
      <c r="L264" s="409"/>
      <c r="M264" s="49"/>
      <c r="N264" s="65">
        <f>N523+N525+N529+N538+N540</f>
        <v>66500</v>
      </c>
      <c r="O264" s="408">
        <f t="shared" ref="O264" si="113">O523+O525+O529+O538+O540</f>
        <v>171550</v>
      </c>
      <c r="P264" s="409"/>
      <c r="Q264" s="408">
        <f t="shared" ref="Q264" si="114">Q523+Q525+Q529+Q538+Q540</f>
        <v>130000</v>
      </c>
      <c r="R264" s="409"/>
    </row>
    <row r="265" spans="2:18" x14ac:dyDescent="0.25">
      <c r="B265" s="428" t="s">
        <v>71</v>
      </c>
      <c r="C265" s="429"/>
      <c r="D265" s="429"/>
      <c r="E265" s="429"/>
      <c r="F265" s="429"/>
      <c r="G265" s="269">
        <f>SUM(G266:H269)</f>
        <v>208412.72</v>
      </c>
      <c r="H265" s="270"/>
      <c r="I265" s="269">
        <f t="shared" ref="I265" si="115">SUM(I266:J269)</f>
        <v>555000</v>
      </c>
      <c r="J265" s="270"/>
      <c r="K265" s="269">
        <f t="shared" ref="K265" si="116">SUM(K266:L269)</f>
        <v>1773000</v>
      </c>
      <c r="L265" s="270"/>
      <c r="M265" s="140">
        <f>N265-K265</f>
        <v>-1042000</v>
      </c>
      <c r="N265" s="70">
        <f>SUM(N266:N269)</f>
        <v>731000</v>
      </c>
      <c r="O265" s="269">
        <f t="shared" ref="O265" si="117">SUM(O266:P269)</f>
        <v>681500</v>
      </c>
      <c r="P265" s="270"/>
      <c r="Q265" s="269">
        <f t="shared" ref="Q265" si="118">SUM(Q266:R269)</f>
        <v>671000</v>
      </c>
      <c r="R265" s="361"/>
    </row>
    <row r="266" spans="2:18" x14ac:dyDescent="0.25">
      <c r="B266" s="430" t="s">
        <v>72</v>
      </c>
      <c r="C266" s="431"/>
      <c r="D266" s="431"/>
      <c r="E266" s="431"/>
      <c r="F266" s="431"/>
      <c r="G266" s="408">
        <v>117610.04</v>
      </c>
      <c r="H266" s="409"/>
      <c r="I266" s="426">
        <v>450000</v>
      </c>
      <c r="J266" s="426"/>
      <c r="K266" s="408">
        <f>K364+K367+K368+K373+K411+K436+K438+K442+K444+K462+K469+K475+K477+K501+K506+K511+K516+K546+K691+K707+K797</f>
        <v>916000</v>
      </c>
      <c r="L266" s="409"/>
      <c r="M266" s="49"/>
      <c r="N266" s="65">
        <f>N364+N367+N368+N373+N411+N436+N438+N442+N444+N462+N469+N475+N477+N501+N506+N511+N516+N546+N691+N707+N797</f>
        <v>653000</v>
      </c>
      <c r="O266" s="408">
        <f t="shared" ref="O266" si="119">O364+O367+O368+O373+O411+O436+O438+O442+O444+O462+O469+O475+O477+O501+O506+O511+O516+O546+O691+O707+O797</f>
        <v>584500</v>
      </c>
      <c r="P266" s="409"/>
      <c r="Q266" s="408">
        <f t="shared" ref="Q266" si="120">Q364+Q367+Q368+Q373+Q411+Q436+Q438+Q442+Q444+Q462+Q469+Q475+Q477+Q501+Q506+Q511+Q516+Q546+Q691+Q707+Q797</f>
        <v>574000</v>
      </c>
      <c r="R266" s="409"/>
    </row>
    <row r="267" spans="2:18" x14ac:dyDescent="0.25">
      <c r="B267" s="400" t="s">
        <v>73</v>
      </c>
      <c r="C267" s="241"/>
      <c r="D267" s="241"/>
      <c r="E267" s="241"/>
      <c r="F267" s="241"/>
      <c r="G267" s="365">
        <v>29816.22</v>
      </c>
      <c r="H267" s="366"/>
      <c r="I267" s="410">
        <v>0</v>
      </c>
      <c r="J267" s="410"/>
      <c r="K267" s="365">
        <f>K487+K488</f>
        <v>760000</v>
      </c>
      <c r="L267" s="366"/>
      <c r="M267" s="42"/>
      <c r="N267" s="43">
        <f>N487+N488</f>
        <v>0</v>
      </c>
      <c r="O267" s="365">
        <f>O487+O488</f>
        <v>0</v>
      </c>
      <c r="P267" s="366"/>
      <c r="Q267" s="365">
        <f>Q487+Q488</f>
        <v>0</v>
      </c>
      <c r="R267" s="366"/>
    </row>
    <row r="268" spans="2:18" x14ac:dyDescent="0.25">
      <c r="B268" s="397" t="s">
        <v>74</v>
      </c>
      <c r="C268" s="398"/>
      <c r="D268" s="398"/>
      <c r="E268" s="398"/>
      <c r="F268" s="399"/>
      <c r="G268" s="365">
        <v>60986.46</v>
      </c>
      <c r="H268" s="366"/>
      <c r="I268" s="365">
        <v>105000</v>
      </c>
      <c r="J268" s="366"/>
      <c r="K268" s="365">
        <f>K379+K385</f>
        <v>97000</v>
      </c>
      <c r="L268" s="366"/>
      <c r="M268" s="42"/>
      <c r="N268" s="43">
        <f>N379+N385</f>
        <v>78000</v>
      </c>
      <c r="O268" s="365">
        <f t="shared" ref="O268" si="121">O379+O385</f>
        <v>97000</v>
      </c>
      <c r="P268" s="366"/>
      <c r="Q268" s="365">
        <f t="shared" ref="Q268" si="122">Q379+Q385</f>
        <v>97000</v>
      </c>
      <c r="R268" s="366"/>
    </row>
    <row r="269" spans="2:18" ht="24.75" customHeight="1" x14ac:dyDescent="0.25">
      <c r="B269" s="441" t="s">
        <v>329</v>
      </c>
      <c r="C269" s="235"/>
      <c r="D269" s="235"/>
      <c r="E269" s="235"/>
      <c r="F269" s="236"/>
      <c r="G269" s="365">
        <v>0</v>
      </c>
      <c r="H269" s="366"/>
      <c r="I269" s="365">
        <v>0</v>
      </c>
      <c r="J269" s="366"/>
      <c r="K269" s="365">
        <v>0</v>
      </c>
      <c r="L269" s="366"/>
      <c r="M269" s="42"/>
      <c r="N269" s="43">
        <v>0</v>
      </c>
      <c r="O269" s="365">
        <v>0</v>
      </c>
      <c r="P269" s="366"/>
      <c r="Q269" s="365">
        <v>0</v>
      </c>
      <c r="R269" s="366"/>
    </row>
    <row r="270" spans="2:18" x14ac:dyDescent="0.25">
      <c r="B270" s="433" t="s">
        <v>75</v>
      </c>
      <c r="C270" s="434"/>
      <c r="D270" s="434"/>
      <c r="E270" s="434"/>
      <c r="F270" s="435"/>
      <c r="G270" s="269">
        <f>SUM(G271)</f>
        <v>18758.71</v>
      </c>
      <c r="H270" s="270"/>
      <c r="I270" s="269">
        <f t="shared" ref="I270" si="123">SUM(I271)</f>
        <v>18500</v>
      </c>
      <c r="J270" s="270"/>
      <c r="K270" s="269">
        <f t="shared" ref="K270" si="124">SUM(K271)</f>
        <v>31000</v>
      </c>
      <c r="L270" s="270"/>
      <c r="M270" s="45">
        <f>N270-K270</f>
        <v>5000</v>
      </c>
      <c r="N270" s="70">
        <f>SUM(N271)</f>
        <v>36000</v>
      </c>
      <c r="O270" s="269">
        <f t="shared" ref="O270" si="125">SUM(O271)</f>
        <v>31000</v>
      </c>
      <c r="P270" s="270"/>
      <c r="Q270" s="269">
        <f t="shared" ref="Q270" si="126">SUM(Q271)</f>
        <v>31000</v>
      </c>
      <c r="R270" s="361"/>
    </row>
    <row r="271" spans="2:18" x14ac:dyDescent="0.25">
      <c r="B271" s="397" t="s">
        <v>76</v>
      </c>
      <c r="C271" s="398"/>
      <c r="D271" s="398"/>
      <c r="E271" s="398"/>
      <c r="F271" s="399"/>
      <c r="G271" s="365">
        <v>18758.71</v>
      </c>
      <c r="H271" s="366"/>
      <c r="I271" s="365">
        <v>18500</v>
      </c>
      <c r="J271" s="366"/>
      <c r="K271" s="365">
        <f>K590+K594+K595+K597</f>
        <v>31000</v>
      </c>
      <c r="L271" s="366"/>
      <c r="M271" s="42"/>
      <c r="N271" s="43">
        <f>N590+N594+N595+N597</f>
        <v>36000</v>
      </c>
      <c r="O271" s="365">
        <f t="shared" ref="O271" si="127">O590+O594+O595+O597</f>
        <v>31000</v>
      </c>
      <c r="P271" s="366"/>
      <c r="Q271" s="365">
        <f t="shared" ref="Q271" si="128">Q590+Q594+Q595+Q597</f>
        <v>31000</v>
      </c>
      <c r="R271" s="366"/>
    </row>
    <row r="272" spans="2:18" x14ac:dyDescent="0.25">
      <c r="B272" s="433" t="s">
        <v>77</v>
      </c>
      <c r="C272" s="434"/>
      <c r="D272" s="434"/>
      <c r="E272" s="434"/>
      <c r="F272" s="435"/>
      <c r="G272" s="269">
        <f>SUM(G273:H277)</f>
        <v>345681.20999999996</v>
      </c>
      <c r="H272" s="270"/>
      <c r="I272" s="269">
        <f t="shared" ref="I272" si="129">SUM(I273:J277)</f>
        <v>353700</v>
      </c>
      <c r="J272" s="270"/>
      <c r="K272" s="269">
        <f t="shared" ref="K272" si="130">SUM(K273:L277)</f>
        <v>1343600</v>
      </c>
      <c r="L272" s="270"/>
      <c r="M272" s="140">
        <f>N272-K272</f>
        <v>-1111000</v>
      </c>
      <c r="N272" s="70">
        <f>SUM(N273:N277)</f>
        <v>232600</v>
      </c>
      <c r="O272" s="269">
        <f t="shared" ref="O272" si="131">SUM(O273:P277)</f>
        <v>1343600</v>
      </c>
      <c r="P272" s="270"/>
      <c r="Q272" s="411">
        <f t="shared" ref="Q272" si="132">SUM(Q273:R277)</f>
        <v>1297600</v>
      </c>
      <c r="R272" s="412"/>
    </row>
    <row r="273" spans="2:18" x14ac:dyDescent="0.25">
      <c r="B273" s="397" t="s">
        <v>78</v>
      </c>
      <c r="C273" s="398"/>
      <c r="D273" s="398"/>
      <c r="E273" s="398"/>
      <c r="F273" s="399"/>
      <c r="G273" s="365">
        <v>200478.62</v>
      </c>
      <c r="H273" s="366"/>
      <c r="I273" s="365">
        <v>53000</v>
      </c>
      <c r="J273" s="366"/>
      <c r="K273" s="365">
        <f>K646+K648+K649+K655</f>
        <v>1063000</v>
      </c>
      <c r="L273" s="366"/>
      <c r="M273" s="42"/>
      <c r="N273" s="43">
        <f>N646+N648+N649+N655</f>
        <v>38000</v>
      </c>
      <c r="O273" s="365">
        <f t="shared" ref="O273" si="133">O646+O648+O649+O655</f>
        <v>1063000</v>
      </c>
      <c r="P273" s="366"/>
      <c r="Q273" s="406">
        <f t="shared" ref="Q273" si="134">Q646+Q648+Q649+Q655</f>
        <v>1063000</v>
      </c>
      <c r="R273" s="407"/>
    </row>
    <row r="274" spans="2:18" x14ac:dyDescent="0.25">
      <c r="B274" s="397" t="s">
        <v>79</v>
      </c>
      <c r="C274" s="398"/>
      <c r="D274" s="398"/>
      <c r="E274" s="398"/>
      <c r="F274" s="399"/>
      <c r="G274" s="365">
        <v>145202.59</v>
      </c>
      <c r="H274" s="366"/>
      <c r="I274" s="365">
        <v>292700</v>
      </c>
      <c r="J274" s="366"/>
      <c r="K274" s="365">
        <f>K624+K625+K630+K634+K638+K761+K762+K767+K768+K773+K780+K781+K787</f>
        <v>227600</v>
      </c>
      <c r="L274" s="366"/>
      <c r="M274" s="42"/>
      <c r="N274" s="43">
        <f>N624+N625+N630+N634+N638+N761+N762+N767+N768+N773+N780+N781+N787</f>
        <v>141600</v>
      </c>
      <c r="O274" s="365">
        <f>O624+O625+O630+O634+O638+O761+O762+O767+O768+O773+O781+O787</f>
        <v>230600</v>
      </c>
      <c r="P274" s="366"/>
      <c r="Q274" s="365">
        <f>Q624+Q625+Q630+Q634+Q638+Q761+Q762+Q767+Q768+Q773+Q781+Q787</f>
        <v>184600</v>
      </c>
      <c r="R274" s="366"/>
    </row>
    <row r="275" spans="2:18" ht="17.25" customHeight="1" x14ac:dyDescent="0.25">
      <c r="B275" s="397" t="s">
        <v>80</v>
      </c>
      <c r="C275" s="398"/>
      <c r="D275" s="398"/>
      <c r="E275" s="398"/>
      <c r="F275" s="399"/>
      <c r="G275" s="365">
        <v>0</v>
      </c>
      <c r="H275" s="366"/>
      <c r="I275" s="365">
        <v>0</v>
      </c>
      <c r="J275" s="366"/>
      <c r="K275" s="365">
        <v>0</v>
      </c>
      <c r="L275" s="366"/>
      <c r="M275" s="42"/>
      <c r="N275" s="43">
        <v>0</v>
      </c>
      <c r="O275" s="365">
        <v>0</v>
      </c>
      <c r="P275" s="366"/>
      <c r="Q275" s="365">
        <v>0</v>
      </c>
      <c r="R275" s="366"/>
    </row>
    <row r="276" spans="2:18" x14ac:dyDescent="0.25">
      <c r="B276" s="397" t="s">
        <v>81</v>
      </c>
      <c r="C276" s="398"/>
      <c r="D276" s="398"/>
      <c r="E276" s="398"/>
      <c r="F276" s="399"/>
      <c r="G276" s="365">
        <v>0</v>
      </c>
      <c r="H276" s="366"/>
      <c r="I276" s="365">
        <v>8000</v>
      </c>
      <c r="J276" s="366"/>
      <c r="K276" s="365">
        <f>K662</f>
        <v>53000</v>
      </c>
      <c r="L276" s="366"/>
      <c r="M276" s="42"/>
      <c r="N276" s="43">
        <f>N662</f>
        <v>53000</v>
      </c>
      <c r="O276" s="365">
        <f t="shared" ref="O276" si="135">O662</f>
        <v>50000</v>
      </c>
      <c r="P276" s="366"/>
      <c r="Q276" s="365">
        <f t="shared" ref="Q276" si="136">Q662</f>
        <v>50000</v>
      </c>
      <c r="R276" s="366"/>
    </row>
    <row r="277" spans="2:18" ht="28.5" customHeight="1" x14ac:dyDescent="0.25">
      <c r="B277" s="436" t="s">
        <v>82</v>
      </c>
      <c r="C277" s="437"/>
      <c r="D277" s="437"/>
      <c r="E277" s="437"/>
      <c r="F277" s="438"/>
      <c r="G277" s="365">
        <v>0</v>
      </c>
      <c r="H277" s="366"/>
      <c r="I277" s="365">
        <v>0</v>
      </c>
      <c r="J277" s="366"/>
      <c r="K277" s="365">
        <v>0</v>
      </c>
      <c r="L277" s="366"/>
      <c r="M277" s="42"/>
      <c r="N277" s="43">
        <v>0</v>
      </c>
      <c r="O277" s="365">
        <v>0</v>
      </c>
      <c r="P277" s="366"/>
      <c r="Q277" s="365">
        <v>0</v>
      </c>
      <c r="R277" s="366"/>
    </row>
    <row r="278" spans="2:18" x14ac:dyDescent="0.25">
      <c r="B278" s="433" t="s">
        <v>83</v>
      </c>
      <c r="C278" s="434"/>
      <c r="D278" s="434"/>
      <c r="E278" s="434"/>
      <c r="F278" s="435"/>
      <c r="G278" s="269">
        <f>SUM(G279:H280)</f>
        <v>166378.91999999998</v>
      </c>
      <c r="H278" s="270"/>
      <c r="I278" s="269">
        <f t="shared" ref="I278" si="137">SUM(I279:J280)</f>
        <v>247700</v>
      </c>
      <c r="J278" s="270"/>
      <c r="K278" s="269">
        <f t="shared" ref="K278" si="138">SUM(K279:L280)</f>
        <v>626100</v>
      </c>
      <c r="L278" s="270"/>
      <c r="M278" s="123">
        <f>N278-K278</f>
        <v>-348500</v>
      </c>
      <c r="N278" s="70">
        <f>SUM(N279:N280)</f>
        <v>277600</v>
      </c>
      <c r="O278" s="269">
        <f t="shared" ref="O278" si="139">SUM(O279:P280)</f>
        <v>282100</v>
      </c>
      <c r="P278" s="270"/>
      <c r="Q278" s="269">
        <f t="shared" ref="Q278" si="140">SUM(Q279:R280)</f>
        <v>287100</v>
      </c>
      <c r="R278" s="361"/>
    </row>
    <row r="279" spans="2:18" x14ac:dyDescent="0.25">
      <c r="B279" s="397" t="s">
        <v>84</v>
      </c>
      <c r="C279" s="439"/>
      <c r="D279" s="439"/>
      <c r="E279" s="439"/>
      <c r="F279" s="440"/>
      <c r="G279" s="365">
        <v>152628.49</v>
      </c>
      <c r="H279" s="366"/>
      <c r="I279" s="365">
        <v>228700</v>
      </c>
      <c r="J279" s="366"/>
      <c r="K279" s="365">
        <f>K581+K585+K716+K717+K723+K724+K729+K734+K740+K748+K754</f>
        <v>607100</v>
      </c>
      <c r="L279" s="366"/>
      <c r="M279" s="42"/>
      <c r="N279" s="43">
        <f>N581+N585+N716+N717+N723+N724+N729+N734+N740+N748+N754</f>
        <v>258600</v>
      </c>
      <c r="O279" s="365">
        <f>O581+O585+O716+O717+O723+O724+O729+O734+O740+O748+O754</f>
        <v>263100</v>
      </c>
      <c r="P279" s="366"/>
      <c r="Q279" s="365">
        <f>Q581+Q585+Q716+Q717+Q723+Q724+Q729+Q734+Q740+Q748+Q754</f>
        <v>268100</v>
      </c>
      <c r="R279" s="366"/>
    </row>
    <row r="280" spans="2:18" x14ac:dyDescent="0.25">
      <c r="B280" s="397" t="s">
        <v>85</v>
      </c>
      <c r="C280" s="398"/>
      <c r="D280" s="398"/>
      <c r="E280" s="398"/>
      <c r="F280" s="399"/>
      <c r="G280" s="365">
        <v>13750.43</v>
      </c>
      <c r="H280" s="366"/>
      <c r="I280" s="365">
        <v>19000</v>
      </c>
      <c r="J280" s="366"/>
      <c r="K280" s="365">
        <f>K577</f>
        <v>19000</v>
      </c>
      <c r="L280" s="366"/>
      <c r="M280" s="42"/>
      <c r="N280" s="43">
        <f>N577</f>
        <v>19000</v>
      </c>
      <c r="O280" s="365">
        <f t="shared" ref="O280" si="141">O577</f>
        <v>19000</v>
      </c>
      <c r="P280" s="366"/>
      <c r="Q280" s="365">
        <f t="shared" ref="Q280" si="142">Q577</f>
        <v>19000</v>
      </c>
      <c r="R280" s="366"/>
    </row>
    <row r="281" spans="2:18" x14ac:dyDescent="0.25">
      <c r="B281" s="433" t="s">
        <v>86</v>
      </c>
      <c r="C281" s="434"/>
      <c r="D281" s="434"/>
      <c r="E281" s="434"/>
      <c r="F281" s="435"/>
      <c r="G281" s="269">
        <f>SUM(G282:H286)</f>
        <v>171910.16</v>
      </c>
      <c r="H281" s="270"/>
      <c r="I281" s="269">
        <f t="shared" ref="I281" si="143">SUM(I282:J286)</f>
        <v>147500</v>
      </c>
      <c r="J281" s="270"/>
      <c r="K281" s="269">
        <f t="shared" ref="K281" si="144">SUM(K282:L286)</f>
        <v>183900</v>
      </c>
      <c r="L281" s="270"/>
      <c r="M281" s="45">
        <f>N281-K281</f>
        <v>68500</v>
      </c>
      <c r="N281" s="70">
        <f>SUM(N282:N286)</f>
        <v>252400</v>
      </c>
      <c r="O281" s="269">
        <f t="shared" ref="O281" si="145">SUM(O282:P286)</f>
        <v>184000</v>
      </c>
      <c r="P281" s="270"/>
      <c r="Q281" s="269">
        <f t="shared" ref="Q281" si="146">SUM(Q282:R286)</f>
        <v>184000</v>
      </c>
      <c r="R281" s="361"/>
    </row>
    <row r="282" spans="2:18" x14ac:dyDescent="0.25">
      <c r="B282" s="397" t="s">
        <v>87</v>
      </c>
      <c r="C282" s="398"/>
      <c r="D282" s="398"/>
      <c r="E282" s="398"/>
      <c r="F282" s="399"/>
      <c r="G282" s="365">
        <v>310.58</v>
      </c>
      <c r="H282" s="366"/>
      <c r="I282" s="365">
        <v>5000</v>
      </c>
      <c r="J282" s="366"/>
      <c r="K282" s="365">
        <f>K616</f>
        <v>5000</v>
      </c>
      <c r="L282" s="366"/>
      <c r="M282" s="42"/>
      <c r="N282" s="43">
        <f>N616</f>
        <v>5000</v>
      </c>
      <c r="O282" s="365">
        <f t="shared" ref="O282" si="147">O616</f>
        <v>5000</v>
      </c>
      <c r="P282" s="366"/>
      <c r="Q282" s="365">
        <f t="shared" ref="Q282" si="148">Q616</f>
        <v>5000</v>
      </c>
      <c r="R282" s="366"/>
    </row>
    <row r="283" spans="2:18" x14ac:dyDescent="0.25">
      <c r="B283" s="397" t="s">
        <v>88</v>
      </c>
      <c r="C283" s="398"/>
      <c r="D283" s="398"/>
      <c r="E283" s="398"/>
      <c r="F283" s="399"/>
      <c r="G283" s="365">
        <v>32858.83</v>
      </c>
      <c r="H283" s="366"/>
      <c r="I283" s="365">
        <v>40500</v>
      </c>
      <c r="J283" s="366"/>
      <c r="K283" s="365">
        <f>K602+K615</f>
        <v>51400</v>
      </c>
      <c r="L283" s="366"/>
      <c r="M283" s="42"/>
      <c r="N283" s="43">
        <f>N602+N615</f>
        <v>76400</v>
      </c>
      <c r="O283" s="365">
        <f t="shared" ref="O283" si="149">O602+O615</f>
        <v>51500</v>
      </c>
      <c r="P283" s="366"/>
      <c r="Q283" s="365">
        <f t="shared" ref="Q283" si="150">Q602+Q615</f>
        <v>51500</v>
      </c>
      <c r="R283" s="366"/>
    </row>
    <row r="284" spans="2:18" x14ac:dyDescent="0.25">
      <c r="B284" s="397" t="s">
        <v>89</v>
      </c>
      <c r="C284" s="398"/>
      <c r="D284" s="398"/>
      <c r="E284" s="398"/>
      <c r="F284" s="399"/>
      <c r="G284" s="365">
        <v>135057.99</v>
      </c>
      <c r="H284" s="366"/>
      <c r="I284" s="365">
        <v>101000</v>
      </c>
      <c r="J284" s="366"/>
      <c r="K284" s="365">
        <f>K427+K429+K430+K611</f>
        <v>117500</v>
      </c>
      <c r="L284" s="366"/>
      <c r="M284" s="42"/>
      <c r="N284" s="43">
        <f>N427+N429+N430+N611</f>
        <v>170000</v>
      </c>
      <c r="O284" s="365">
        <f>O427+O429+O430+O611</f>
        <v>117500</v>
      </c>
      <c r="P284" s="366"/>
      <c r="Q284" s="365">
        <f>Q427+Q429+Q430+Q611</f>
        <v>117500</v>
      </c>
      <c r="R284" s="366"/>
    </row>
    <row r="285" spans="2:18" x14ac:dyDescent="0.25">
      <c r="B285" s="400" t="s">
        <v>90</v>
      </c>
      <c r="C285" s="241"/>
      <c r="D285" s="241"/>
      <c r="E285" s="241"/>
      <c r="F285" s="401"/>
      <c r="G285" s="365">
        <v>0</v>
      </c>
      <c r="H285" s="366"/>
      <c r="I285" s="365">
        <v>1000</v>
      </c>
      <c r="J285" s="366"/>
      <c r="K285" s="365">
        <f>K607</f>
        <v>10000</v>
      </c>
      <c r="L285" s="366"/>
      <c r="M285" s="42"/>
      <c r="N285" s="43">
        <f>N607</f>
        <v>1000</v>
      </c>
      <c r="O285" s="365">
        <f t="shared" ref="O285" si="151">O607</f>
        <v>10000</v>
      </c>
      <c r="P285" s="366"/>
      <c r="Q285" s="365">
        <f t="shared" ref="Q285" si="152">Q607</f>
        <v>10000</v>
      </c>
      <c r="R285" s="366"/>
    </row>
    <row r="286" spans="2:18" ht="15.75" thickBot="1" x14ac:dyDescent="0.3">
      <c r="B286" s="395" t="s">
        <v>330</v>
      </c>
      <c r="C286" s="396"/>
      <c r="D286" s="396"/>
      <c r="E286" s="396"/>
      <c r="F286" s="396"/>
      <c r="G286" s="345">
        <v>3682.76</v>
      </c>
      <c r="H286" s="346"/>
      <c r="I286" s="345">
        <v>0</v>
      </c>
      <c r="J286" s="346"/>
      <c r="K286" s="345">
        <v>0</v>
      </c>
      <c r="L286" s="346"/>
      <c r="M286" s="48"/>
      <c r="N286" s="71">
        <v>0</v>
      </c>
      <c r="O286" s="345">
        <v>0</v>
      </c>
      <c r="P286" s="346"/>
      <c r="Q286" s="345">
        <v>0</v>
      </c>
      <c r="R286" s="346"/>
    </row>
    <row r="290" spans="2:18" ht="19.5" customHeight="1" x14ac:dyDescent="0.25"/>
    <row r="291" spans="2:18" ht="24.75" customHeight="1" x14ac:dyDescent="0.25">
      <c r="B291" s="321" t="s">
        <v>91</v>
      </c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</row>
    <row r="292" spans="2:18" ht="30.75" customHeight="1" thickBot="1" x14ac:dyDescent="0.3"/>
    <row r="293" spans="2:18" ht="36" customHeight="1" thickBot="1" x14ac:dyDescent="0.3">
      <c r="B293" s="72" t="s">
        <v>18</v>
      </c>
      <c r="C293" s="73" t="s">
        <v>19</v>
      </c>
      <c r="D293" s="74" t="s">
        <v>20</v>
      </c>
      <c r="E293" s="374" t="s">
        <v>92</v>
      </c>
      <c r="F293" s="374"/>
      <c r="G293" s="372" t="s">
        <v>400</v>
      </c>
      <c r="H293" s="373"/>
      <c r="I293" s="374" t="s">
        <v>401</v>
      </c>
      <c r="J293" s="374"/>
      <c r="K293" s="367" t="s">
        <v>405</v>
      </c>
      <c r="L293" s="368"/>
      <c r="M293" s="68" t="s">
        <v>378</v>
      </c>
      <c r="N293" s="62" t="s">
        <v>407</v>
      </c>
      <c r="O293" s="369" t="s">
        <v>408</v>
      </c>
      <c r="P293" s="369"/>
      <c r="Q293" s="367" t="s">
        <v>404</v>
      </c>
      <c r="R293" s="370"/>
    </row>
    <row r="294" spans="2:18" x14ac:dyDescent="0.25">
      <c r="B294" s="11">
        <v>8</v>
      </c>
      <c r="C294" s="12"/>
      <c r="D294" s="13"/>
      <c r="E294" s="311" t="s">
        <v>93</v>
      </c>
      <c r="F294" s="311"/>
      <c r="G294" s="312">
        <f>G295</f>
        <v>100000</v>
      </c>
      <c r="H294" s="313"/>
      <c r="I294" s="312">
        <f t="shared" ref="I294" si="153">I295</f>
        <v>0</v>
      </c>
      <c r="J294" s="313"/>
      <c r="K294" s="312">
        <f t="shared" ref="K294" si="154">K295</f>
        <v>1000000</v>
      </c>
      <c r="L294" s="313"/>
      <c r="M294" s="140">
        <f>N294-K294</f>
        <v>-900000</v>
      </c>
      <c r="N294" s="67">
        <f>N295</f>
        <v>100000</v>
      </c>
      <c r="O294" s="318">
        <f t="shared" ref="O294" si="155">O295</f>
        <v>0</v>
      </c>
      <c r="P294" s="313"/>
      <c r="Q294" s="312">
        <f t="shared" ref="Q294" si="156">Q295</f>
        <v>0</v>
      </c>
      <c r="R294" s="405"/>
    </row>
    <row r="295" spans="2:18" ht="27.75" customHeight="1" x14ac:dyDescent="0.25">
      <c r="B295" s="8"/>
      <c r="C295" s="3">
        <v>84</v>
      </c>
      <c r="D295" s="5"/>
      <c r="E295" s="392" t="s">
        <v>94</v>
      </c>
      <c r="F295" s="392"/>
      <c r="G295" s="237">
        <v>100000</v>
      </c>
      <c r="H295" s="238"/>
      <c r="I295" s="242">
        <v>0</v>
      </c>
      <c r="J295" s="242"/>
      <c r="K295" s="237">
        <v>1000000</v>
      </c>
      <c r="L295" s="238"/>
      <c r="M295" s="44"/>
      <c r="N295" s="64">
        <v>100000</v>
      </c>
      <c r="O295" s="242">
        <v>0</v>
      </c>
      <c r="P295" s="242"/>
      <c r="Q295" s="237">
        <v>0</v>
      </c>
      <c r="R295" s="239"/>
    </row>
    <row r="296" spans="2:18" ht="15.75" customHeight="1" x14ac:dyDescent="0.25">
      <c r="B296" s="97"/>
      <c r="C296" s="98"/>
      <c r="D296" s="99">
        <v>81</v>
      </c>
      <c r="E296" s="289" t="s">
        <v>95</v>
      </c>
      <c r="F296" s="289"/>
      <c r="G296" s="306">
        <v>100000</v>
      </c>
      <c r="H296" s="307"/>
      <c r="I296" s="308">
        <v>0</v>
      </c>
      <c r="J296" s="308"/>
      <c r="K296" s="306">
        <v>1000000</v>
      </c>
      <c r="L296" s="307"/>
      <c r="M296" s="135">
        <f t="shared" ref="M296" si="157">N296-K296</f>
        <v>-900000</v>
      </c>
      <c r="N296" s="100">
        <v>100000</v>
      </c>
      <c r="O296" s="308"/>
      <c r="P296" s="308"/>
      <c r="Q296" s="306"/>
      <c r="R296" s="404"/>
    </row>
    <row r="297" spans="2:18" x14ac:dyDescent="0.25">
      <c r="B297" s="14">
        <v>5</v>
      </c>
      <c r="C297" s="15"/>
      <c r="D297" s="16"/>
      <c r="E297" s="315" t="s">
        <v>96</v>
      </c>
      <c r="F297" s="315"/>
      <c r="G297" s="269">
        <f>G298</f>
        <v>183816.35</v>
      </c>
      <c r="H297" s="270"/>
      <c r="I297" s="269">
        <f t="shared" ref="I297" si="158">I298</f>
        <v>99800</v>
      </c>
      <c r="J297" s="270"/>
      <c r="K297" s="269">
        <f t="shared" ref="K297" si="159">K298</f>
        <v>49800</v>
      </c>
      <c r="L297" s="270"/>
      <c r="M297" s="45">
        <f>N297-K297</f>
        <v>87200</v>
      </c>
      <c r="N297" s="70">
        <f>N298</f>
        <v>137000</v>
      </c>
      <c r="O297" s="337">
        <f t="shared" ref="O297" si="160">O298</f>
        <v>49800</v>
      </c>
      <c r="P297" s="270"/>
      <c r="Q297" s="269">
        <f t="shared" ref="Q297" si="161">Q298</f>
        <v>49800</v>
      </c>
      <c r="R297" s="361"/>
    </row>
    <row r="298" spans="2:18" x14ac:dyDescent="0.25">
      <c r="B298" s="7"/>
      <c r="C298">
        <v>54</v>
      </c>
      <c r="D298" s="4"/>
      <c r="E298" s="268" t="s">
        <v>97</v>
      </c>
      <c r="F298" s="268"/>
      <c r="G298" s="273">
        <v>183816.35</v>
      </c>
      <c r="H298" s="274"/>
      <c r="I298" s="275">
        <v>99800</v>
      </c>
      <c r="J298" s="275"/>
      <c r="K298" s="273">
        <v>49800</v>
      </c>
      <c r="L298" s="274"/>
      <c r="M298" s="22"/>
      <c r="N298" s="66">
        <v>137000</v>
      </c>
      <c r="O298" s="275">
        <v>49800</v>
      </c>
      <c r="P298" s="275"/>
      <c r="Q298" s="273">
        <v>49800</v>
      </c>
      <c r="R298" s="314"/>
    </row>
    <row r="299" spans="2:18" x14ac:dyDescent="0.25">
      <c r="B299" s="92"/>
      <c r="C299" s="93"/>
      <c r="D299" s="94">
        <v>11</v>
      </c>
      <c r="E299" s="224" t="s">
        <v>24</v>
      </c>
      <c r="F299" s="224"/>
      <c r="G299" s="226">
        <v>183816.35</v>
      </c>
      <c r="H299" s="227"/>
      <c r="I299" s="295">
        <v>50000</v>
      </c>
      <c r="J299" s="295"/>
      <c r="K299" s="226">
        <v>0</v>
      </c>
      <c r="L299" s="227"/>
      <c r="M299" s="162">
        <f t="shared" ref="M299:M304" si="162">N299-K299</f>
        <v>0</v>
      </c>
      <c r="N299" s="96"/>
      <c r="O299" s="295"/>
      <c r="P299" s="295"/>
      <c r="Q299" s="226"/>
      <c r="R299" s="284"/>
    </row>
    <row r="300" spans="2:18" x14ac:dyDescent="0.25">
      <c r="B300" s="92"/>
      <c r="C300" s="93"/>
      <c r="D300" s="94">
        <v>43</v>
      </c>
      <c r="E300" s="224" t="s">
        <v>373</v>
      </c>
      <c r="F300" s="224"/>
      <c r="G300" s="226">
        <v>0</v>
      </c>
      <c r="H300" s="227"/>
      <c r="I300" s="295">
        <v>49800</v>
      </c>
      <c r="J300" s="295"/>
      <c r="K300" s="226">
        <v>0</v>
      </c>
      <c r="L300" s="227"/>
      <c r="M300" s="162">
        <f t="shared" si="162"/>
        <v>0</v>
      </c>
      <c r="N300" s="96"/>
      <c r="O300" s="295"/>
      <c r="P300" s="295"/>
      <c r="Q300" s="226"/>
      <c r="R300" s="284"/>
    </row>
    <row r="301" spans="2:18" x14ac:dyDescent="0.25">
      <c r="B301" s="92"/>
      <c r="C301" s="93"/>
      <c r="D301" s="94">
        <v>52</v>
      </c>
      <c r="E301" s="279" t="s">
        <v>26</v>
      </c>
      <c r="F301" s="225"/>
      <c r="G301" s="226">
        <v>0</v>
      </c>
      <c r="H301" s="227"/>
      <c r="I301" s="226">
        <v>0</v>
      </c>
      <c r="J301" s="227"/>
      <c r="K301" s="226">
        <v>0</v>
      </c>
      <c r="L301" s="227"/>
      <c r="M301" s="162">
        <f t="shared" si="162"/>
        <v>0</v>
      </c>
      <c r="N301" s="96"/>
      <c r="O301" s="226"/>
      <c r="P301" s="227"/>
      <c r="Q301" s="226"/>
      <c r="R301" s="284"/>
    </row>
    <row r="302" spans="2:18" x14ac:dyDescent="0.25">
      <c r="B302" s="92"/>
      <c r="C302" s="93"/>
      <c r="D302" s="94">
        <v>55</v>
      </c>
      <c r="E302" s="161" t="s">
        <v>27</v>
      </c>
      <c r="F302" s="161"/>
      <c r="G302" s="226">
        <v>0</v>
      </c>
      <c r="H302" s="227"/>
      <c r="I302" s="226">
        <v>0</v>
      </c>
      <c r="J302" s="227"/>
      <c r="K302" s="226">
        <v>0</v>
      </c>
      <c r="L302" s="227"/>
      <c r="M302" s="162">
        <f t="shared" si="162"/>
        <v>0</v>
      </c>
      <c r="N302" s="170"/>
      <c r="O302" s="226"/>
      <c r="P302" s="227"/>
      <c r="Q302" s="226"/>
      <c r="R302" s="284"/>
    </row>
    <row r="303" spans="2:18" x14ac:dyDescent="0.25">
      <c r="B303" s="92"/>
      <c r="C303" s="93"/>
      <c r="D303" s="94">
        <v>81</v>
      </c>
      <c r="E303" s="224" t="s">
        <v>95</v>
      </c>
      <c r="F303" s="225"/>
      <c r="G303" s="226">
        <v>0</v>
      </c>
      <c r="H303" s="227"/>
      <c r="I303" s="226">
        <v>0</v>
      </c>
      <c r="J303" s="227"/>
      <c r="K303" s="226">
        <v>0</v>
      </c>
      <c r="L303" s="227"/>
      <c r="M303" s="162">
        <f t="shared" si="162"/>
        <v>100000</v>
      </c>
      <c r="N303" s="170">
        <v>100000</v>
      </c>
      <c r="O303" s="95"/>
      <c r="P303" s="95"/>
      <c r="Q303" s="143"/>
      <c r="R303" s="154"/>
    </row>
    <row r="304" spans="2:18" ht="15.75" thickBot="1" x14ac:dyDescent="0.3">
      <c r="B304" s="113"/>
      <c r="C304" s="114"/>
      <c r="D304" s="115"/>
      <c r="E304" s="347" t="s">
        <v>406</v>
      </c>
      <c r="F304" s="347"/>
      <c r="G304" s="348">
        <v>0</v>
      </c>
      <c r="H304" s="349"/>
      <c r="I304" s="350">
        <v>0</v>
      </c>
      <c r="J304" s="350"/>
      <c r="K304" s="348">
        <v>49800</v>
      </c>
      <c r="L304" s="349"/>
      <c r="M304" s="223">
        <f t="shared" si="162"/>
        <v>0</v>
      </c>
      <c r="N304" s="116">
        <v>49800</v>
      </c>
      <c r="O304" s="350"/>
      <c r="P304" s="350"/>
      <c r="Q304" s="348"/>
      <c r="R304" s="351"/>
    </row>
    <row r="305" spans="2:22" ht="50.25" customHeight="1" x14ac:dyDescent="0.25">
      <c r="G305" s="145"/>
    </row>
    <row r="306" spans="2:22" ht="21.75" customHeight="1" x14ac:dyDescent="0.25">
      <c r="B306" s="321" t="s">
        <v>340</v>
      </c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</row>
    <row r="307" spans="2:22" ht="31.5" customHeight="1" x14ac:dyDescent="0.25">
      <c r="B307" s="335" t="s">
        <v>409</v>
      </c>
      <c r="C307" s="335"/>
      <c r="D307" s="335"/>
      <c r="E307" s="335"/>
      <c r="F307" s="335"/>
      <c r="G307" s="335"/>
      <c r="H307" s="335"/>
      <c r="I307" s="335"/>
      <c r="J307" s="335"/>
      <c r="K307" s="335"/>
      <c r="L307" s="335"/>
      <c r="M307" s="335"/>
      <c r="N307" s="335"/>
      <c r="O307" s="335"/>
      <c r="P307" s="335"/>
      <c r="Q307" s="335"/>
      <c r="R307" s="335"/>
    </row>
    <row r="308" spans="2:22" ht="15.75" customHeight="1" x14ac:dyDescent="0.25"/>
    <row r="309" spans="2:22" ht="23.25" customHeight="1" x14ac:dyDescent="0.25">
      <c r="B309" s="321" t="s">
        <v>98</v>
      </c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</row>
    <row r="310" spans="2:22" ht="24.75" customHeight="1" thickBo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2:22" ht="33.75" customHeight="1" x14ac:dyDescent="0.25">
      <c r="B311" s="83" t="s">
        <v>99</v>
      </c>
      <c r="C311" s="343" t="s">
        <v>100</v>
      </c>
      <c r="D311" s="344"/>
      <c r="E311" s="371" t="s">
        <v>92</v>
      </c>
      <c r="F311" s="371"/>
      <c r="G311" s="358" t="s">
        <v>400</v>
      </c>
      <c r="H311" s="359"/>
      <c r="I311" s="360" t="s">
        <v>401</v>
      </c>
      <c r="J311" s="360"/>
      <c r="K311" s="358" t="s">
        <v>405</v>
      </c>
      <c r="L311" s="359"/>
      <c r="M311" s="84" t="s">
        <v>378</v>
      </c>
      <c r="N311" s="85" t="s">
        <v>407</v>
      </c>
      <c r="O311" s="357" t="s">
        <v>49</v>
      </c>
      <c r="P311" s="357"/>
      <c r="Q311" s="355" t="s">
        <v>404</v>
      </c>
      <c r="R311" s="356"/>
      <c r="S311" s="86" t="s">
        <v>348</v>
      </c>
    </row>
    <row r="312" spans="2:22" x14ac:dyDescent="0.25">
      <c r="B312" s="25"/>
      <c r="C312" s="326" t="s">
        <v>101</v>
      </c>
      <c r="D312" s="327"/>
      <c r="E312" s="328" t="s">
        <v>102</v>
      </c>
      <c r="F312" s="328"/>
      <c r="G312" s="329">
        <f>G313</f>
        <v>1787.8400000000001</v>
      </c>
      <c r="H312" s="330"/>
      <c r="I312" s="329">
        <f t="shared" ref="I312:I313" si="163">I313</f>
        <v>30600</v>
      </c>
      <c r="J312" s="330"/>
      <c r="K312" s="329">
        <f t="shared" ref="K312" si="164">K313</f>
        <v>31600</v>
      </c>
      <c r="L312" s="330"/>
      <c r="M312" s="75">
        <f>M313</f>
        <v>4600</v>
      </c>
      <c r="N312" s="75">
        <f>N313</f>
        <v>36200</v>
      </c>
      <c r="O312" s="331">
        <f t="shared" ref="O312:O313" si="165">O313</f>
        <v>5600</v>
      </c>
      <c r="P312" s="330"/>
      <c r="Q312" s="329">
        <f t="shared" ref="Q312:Q313" si="166">Q313</f>
        <v>5600</v>
      </c>
      <c r="R312" s="330"/>
      <c r="S312" s="26"/>
    </row>
    <row r="313" spans="2:22" x14ac:dyDescent="0.25">
      <c r="B313" s="27"/>
      <c r="C313" s="362" t="s">
        <v>103</v>
      </c>
      <c r="D313" s="363"/>
      <c r="E313" s="364" t="s">
        <v>104</v>
      </c>
      <c r="F313" s="364"/>
      <c r="G313" s="352">
        <f>G314</f>
        <v>1787.8400000000001</v>
      </c>
      <c r="H313" s="353"/>
      <c r="I313" s="352">
        <f t="shared" si="163"/>
        <v>30600</v>
      </c>
      <c r="J313" s="353"/>
      <c r="K313" s="352">
        <f>K314</f>
        <v>31600</v>
      </c>
      <c r="L313" s="353"/>
      <c r="M313" s="76">
        <f>M314</f>
        <v>4600</v>
      </c>
      <c r="N313" s="76">
        <f>N314</f>
        <v>36200</v>
      </c>
      <c r="O313" s="354">
        <f t="shared" si="165"/>
        <v>5600</v>
      </c>
      <c r="P313" s="353"/>
      <c r="Q313" s="352">
        <f t="shared" si="166"/>
        <v>5600</v>
      </c>
      <c r="R313" s="353"/>
      <c r="S313" s="28"/>
    </row>
    <row r="314" spans="2:22" ht="27.75" customHeight="1" x14ac:dyDescent="0.25">
      <c r="B314" s="29"/>
      <c r="C314" s="276" t="s">
        <v>105</v>
      </c>
      <c r="D314" s="277"/>
      <c r="E314" s="301" t="s">
        <v>107</v>
      </c>
      <c r="F314" s="301"/>
      <c r="G314" s="302">
        <f>G315+G320+G324</f>
        <v>1787.8400000000001</v>
      </c>
      <c r="H314" s="303"/>
      <c r="I314" s="302">
        <f t="shared" ref="I314" si="167">I315+I320+I324</f>
        <v>30600</v>
      </c>
      <c r="J314" s="303"/>
      <c r="K314" s="302">
        <f>K315+K320+K324</f>
        <v>31600</v>
      </c>
      <c r="L314" s="303"/>
      <c r="M314" s="77">
        <f>M315+M320+M324</f>
        <v>4600</v>
      </c>
      <c r="N314" s="77">
        <f>N315+N320+N324</f>
        <v>36200</v>
      </c>
      <c r="O314" s="336">
        <f t="shared" ref="O314" si="168">O315+O320+O324</f>
        <v>5600</v>
      </c>
      <c r="P314" s="303"/>
      <c r="Q314" s="302">
        <f t="shared" ref="Q314" si="169">Q315+Q320+Q324</f>
        <v>5600</v>
      </c>
      <c r="R314" s="303"/>
      <c r="S314" s="30"/>
      <c r="V314" s="2"/>
    </row>
    <row r="315" spans="2:22" ht="33" customHeight="1" x14ac:dyDescent="0.25">
      <c r="B315" s="31"/>
      <c r="C315" s="309" t="s">
        <v>106</v>
      </c>
      <c r="D315" s="310"/>
      <c r="E315" s="311" t="s">
        <v>108</v>
      </c>
      <c r="F315" s="311"/>
      <c r="G315" s="312">
        <f>G318</f>
        <v>1032.02</v>
      </c>
      <c r="H315" s="313"/>
      <c r="I315" s="312">
        <f t="shared" ref="I315" si="170">I318</f>
        <v>4000</v>
      </c>
      <c r="J315" s="313"/>
      <c r="K315" s="312">
        <f t="shared" ref="K315" si="171">K318</f>
        <v>20000</v>
      </c>
      <c r="L315" s="313"/>
      <c r="M315" s="67">
        <f>N315-K315</f>
        <v>15000</v>
      </c>
      <c r="N315" s="67">
        <f>N318</f>
        <v>35000</v>
      </c>
      <c r="O315" s="318">
        <f t="shared" ref="O315" si="172">O318</f>
        <v>4000</v>
      </c>
      <c r="P315" s="313"/>
      <c r="Q315" s="312">
        <f t="shared" ref="Q315" si="173">Q318</f>
        <v>4000</v>
      </c>
      <c r="R315" s="313"/>
      <c r="S315" s="32"/>
      <c r="V315" s="2"/>
    </row>
    <row r="316" spans="2:22" ht="18" customHeight="1" x14ac:dyDescent="0.25">
      <c r="B316" s="117"/>
      <c r="C316" s="261" t="s">
        <v>111</v>
      </c>
      <c r="D316" s="262"/>
      <c r="E316" s="278" t="s">
        <v>24</v>
      </c>
      <c r="F316" s="278"/>
      <c r="G316" s="226">
        <v>1032.02</v>
      </c>
      <c r="H316" s="227"/>
      <c r="I316" s="295">
        <v>4000</v>
      </c>
      <c r="J316" s="295"/>
      <c r="K316" s="226">
        <v>13000</v>
      </c>
      <c r="L316" s="227"/>
      <c r="M316" s="95">
        <f>N316-K316</f>
        <v>2100</v>
      </c>
      <c r="N316" s="96">
        <f>N315-N317</f>
        <v>15100</v>
      </c>
      <c r="O316" s="295"/>
      <c r="P316" s="295"/>
      <c r="Q316" s="226"/>
      <c r="R316" s="227"/>
      <c r="S316" s="118"/>
    </row>
    <row r="317" spans="2:22" x14ac:dyDescent="0.25">
      <c r="B317" s="119"/>
      <c r="C317" s="304" t="s">
        <v>112</v>
      </c>
      <c r="D317" s="305"/>
      <c r="E317" s="290" t="s">
        <v>26</v>
      </c>
      <c r="F317" s="290"/>
      <c r="G317" s="306">
        <v>0</v>
      </c>
      <c r="H317" s="307"/>
      <c r="I317" s="308">
        <v>0</v>
      </c>
      <c r="J317" s="308"/>
      <c r="K317" s="306">
        <v>7000</v>
      </c>
      <c r="L317" s="307"/>
      <c r="M317" s="95">
        <f>N317-K317</f>
        <v>12900</v>
      </c>
      <c r="N317" s="100">
        <v>19900</v>
      </c>
      <c r="O317" s="308"/>
      <c r="P317" s="308"/>
      <c r="Q317" s="306"/>
      <c r="R317" s="307"/>
      <c r="S317" s="118"/>
    </row>
    <row r="318" spans="2:22" x14ac:dyDescent="0.25">
      <c r="B318" s="33"/>
      <c r="C318" s="299">
        <v>3</v>
      </c>
      <c r="D318" s="300"/>
      <c r="E318" s="265" t="s">
        <v>38</v>
      </c>
      <c r="F318" s="265"/>
      <c r="G318" s="237">
        <f>G319</f>
        <v>1032.02</v>
      </c>
      <c r="H318" s="238"/>
      <c r="I318" s="237">
        <f t="shared" ref="I318" si="174">I319</f>
        <v>4000</v>
      </c>
      <c r="J318" s="238"/>
      <c r="K318" s="237">
        <f t="shared" ref="K318" si="175">K319</f>
        <v>20000</v>
      </c>
      <c r="L318" s="238"/>
      <c r="M318" s="64"/>
      <c r="N318" s="64">
        <f>SUM(N319)</f>
        <v>35000</v>
      </c>
      <c r="O318" s="242">
        <f t="shared" ref="O318" si="176">O319</f>
        <v>4000</v>
      </c>
      <c r="P318" s="238"/>
      <c r="Q318" s="237">
        <f t="shared" ref="Q318" si="177">Q319</f>
        <v>4000</v>
      </c>
      <c r="R318" s="238"/>
      <c r="S318" s="32"/>
    </row>
    <row r="319" spans="2:22" x14ac:dyDescent="0.25">
      <c r="B319" s="34"/>
      <c r="C319" s="319">
        <v>32</v>
      </c>
      <c r="D319" s="320"/>
      <c r="E319" s="268" t="s">
        <v>40</v>
      </c>
      <c r="F319" s="268"/>
      <c r="G319" s="273">
        <v>1032.02</v>
      </c>
      <c r="H319" s="274"/>
      <c r="I319" s="275">
        <v>4000</v>
      </c>
      <c r="J319" s="275"/>
      <c r="K319" s="273">
        <v>20000</v>
      </c>
      <c r="L319" s="274"/>
      <c r="M319" s="64"/>
      <c r="N319" s="66">
        <v>35000</v>
      </c>
      <c r="O319" s="275">
        <v>4000</v>
      </c>
      <c r="P319" s="275"/>
      <c r="Q319" s="273">
        <v>4000</v>
      </c>
      <c r="R319" s="274"/>
      <c r="S319" s="32" t="s">
        <v>349</v>
      </c>
    </row>
    <row r="320" spans="2:22" ht="33.75" customHeight="1" x14ac:dyDescent="0.25">
      <c r="B320" s="35"/>
      <c r="C320" s="271" t="s">
        <v>109</v>
      </c>
      <c r="D320" s="272"/>
      <c r="E320" s="315" t="s">
        <v>110</v>
      </c>
      <c r="F320" s="315"/>
      <c r="G320" s="269">
        <f>G322</f>
        <v>0</v>
      </c>
      <c r="H320" s="270"/>
      <c r="I320" s="269">
        <f t="shared" ref="I320" si="178">I322</f>
        <v>25000</v>
      </c>
      <c r="J320" s="270"/>
      <c r="K320" s="269">
        <f t="shared" ref="K320" si="179">K322</f>
        <v>10000</v>
      </c>
      <c r="L320" s="270"/>
      <c r="M320" s="67">
        <f>N320-K320</f>
        <v>-10000</v>
      </c>
      <c r="N320" s="70">
        <f>N322</f>
        <v>0</v>
      </c>
      <c r="O320" s="337">
        <f t="shared" ref="O320" si="180">O322</f>
        <v>0</v>
      </c>
      <c r="P320" s="270"/>
      <c r="Q320" s="269">
        <f t="shared" ref="Q320" si="181">Q322</f>
        <v>0</v>
      </c>
      <c r="R320" s="270"/>
      <c r="S320" s="32"/>
    </row>
    <row r="321" spans="2:19" ht="15" customHeight="1" x14ac:dyDescent="0.25">
      <c r="B321" s="117"/>
      <c r="C321" s="261" t="s">
        <v>111</v>
      </c>
      <c r="D321" s="262"/>
      <c r="E321" s="278" t="s">
        <v>24</v>
      </c>
      <c r="F321" s="278"/>
      <c r="G321" s="226">
        <v>0</v>
      </c>
      <c r="H321" s="227"/>
      <c r="I321" s="295">
        <v>25000</v>
      </c>
      <c r="J321" s="295"/>
      <c r="K321" s="226">
        <v>10000</v>
      </c>
      <c r="L321" s="227"/>
      <c r="M321" s="95">
        <f>N321-K321</f>
        <v>-10000</v>
      </c>
      <c r="N321" s="96">
        <v>0</v>
      </c>
      <c r="O321" s="295"/>
      <c r="P321" s="295"/>
      <c r="Q321" s="226"/>
      <c r="R321" s="227"/>
      <c r="S321" s="118"/>
    </row>
    <row r="322" spans="2:19" x14ac:dyDescent="0.25">
      <c r="B322" s="33"/>
      <c r="C322" s="299">
        <v>3</v>
      </c>
      <c r="D322" s="300"/>
      <c r="E322" s="265" t="s">
        <v>38</v>
      </c>
      <c r="F322" s="265"/>
      <c r="G322" s="237">
        <f>G323</f>
        <v>0</v>
      </c>
      <c r="H322" s="238"/>
      <c r="I322" s="237">
        <f t="shared" ref="I322" si="182">I323</f>
        <v>25000</v>
      </c>
      <c r="J322" s="238"/>
      <c r="K322" s="237">
        <f t="shared" ref="K322" si="183">K323</f>
        <v>10000</v>
      </c>
      <c r="L322" s="238"/>
      <c r="M322" s="44"/>
      <c r="N322" s="64">
        <f>SUM(N323)</f>
        <v>0</v>
      </c>
      <c r="O322" s="242">
        <f t="shared" ref="O322" si="184">O323</f>
        <v>0</v>
      </c>
      <c r="P322" s="238"/>
      <c r="Q322" s="237">
        <f t="shared" ref="Q322" si="185">Q323</f>
        <v>0</v>
      </c>
      <c r="R322" s="238"/>
      <c r="S322" s="32"/>
    </row>
    <row r="323" spans="2:19" x14ac:dyDescent="0.25">
      <c r="B323" s="34"/>
      <c r="C323" s="319">
        <v>32</v>
      </c>
      <c r="D323" s="320"/>
      <c r="E323" s="268" t="s">
        <v>40</v>
      </c>
      <c r="F323" s="268"/>
      <c r="G323" s="273">
        <v>0</v>
      </c>
      <c r="H323" s="274"/>
      <c r="I323" s="275">
        <v>25000</v>
      </c>
      <c r="J323" s="275"/>
      <c r="K323" s="273">
        <v>10000</v>
      </c>
      <c r="L323" s="274"/>
      <c r="M323" s="22"/>
      <c r="N323" s="66">
        <v>0</v>
      </c>
      <c r="O323" s="275">
        <v>0</v>
      </c>
      <c r="P323" s="275"/>
      <c r="Q323" s="273">
        <v>0</v>
      </c>
      <c r="R323" s="274"/>
      <c r="S323" s="32" t="s">
        <v>350</v>
      </c>
    </row>
    <row r="324" spans="2:19" ht="30.75" customHeight="1" x14ac:dyDescent="0.25">
      <c r="B324" s="35"/>
      <c r="C324" s="271" t="s">
        <v>114</v>
      </c>
      <c r="D324" s="272"/>
      <c r="E324" s="315" t="s">
        <v>115</v>
      </c>
      <c r="F324" s="315"/>
      <c r="G324" s="269">
        <f>G326</f>
        <v>755.82</v>
      </c>
      <c r="H324" s="270"/>
      <c r="I324" s="269">
        <f t="shared" ref="I324" si="186">I326</f>
        <v>1600</v>
      </c>
      <c r="J324" s="270"/>
      <c r="K324" s="269">
        <f t="shared" ref="K324" si="187">K326</f>
        <v>1600</v>
      </c>
      <c r="L324" s="270"/>
      <c r="M324" s="70">
        <f>N324-K324</f>
        <v>-400</v>
      </c>
      <c r="N324" s="70">
        <f>N326</f>
        <v>1200</v>
      </c>
      <c r="O324" s="337">
        <f t="shared" ref="O324" si="188">O326</f>
        <v>1600</v>
      </c>
      <c r="P324" s="270"/>
      <c r="Q324" s="269">
        <f t="shared" ref="Q324" si="189">Q326</f>
        <v>1600</v>
      </c>
      <c r="R324" s="270"/>
      <c r="S324" s="32"/>
    </row>
    <row r="325" spans="2:19" ht="16.5" customHeight="1" x14ac:dyDescent="0.25">
      <c r="B325" s="119"/>
      <c r="C325" s="304" t="s">
        <v>111</v>
      </c>
      <c r="D325" s="305"/>
      <c r="E325" s="290" t="s">
        <v>24</v>
      </c>
      <c r="F325" s="290"/>
      <c r="G325" s="306">
        <v>755.82</v>
      </c>
      <c r="H325" s="307"/>
      <c r="I325" s="308">
        <v>1600</v>
      </c>
      <c r="J325" s="308"/>
      <c r="K325" s="306">
        <v>1600</v>
      </c>
      <c r="L325" s="307"/>
      <c r="M325" s="95">
        <f>N325-K325</f>
        <v>-400</v>
      </c>
      <c r="N325" s="100">
        <v>1200</v>
      </c>
      <c r="O325" s="308"/>
      <c r="P325" s="308"/>
      <c r="Q325" s="306"/>
      <c r="R325" s="307"/>
      <c r="S325" s="118"/>
    </row>
    <row r="326" spans="2:19" ht="22.5" customHeight="1" x14ac:dyDescent="0.25">
      <c r="B326" s="33"/>
      <c r="C326" s="299">
        <v>3</v>
      </c>
      <c r="D326" s="300"/>
      <c r="E326" s="265" t="s">
        <v>38</v>
      </c>
      <c r="F326" s="265"/>
      <c r="G326" s="237">
        <f>G327</f>
        <v>755.82</v>
      </c>
      <c r="H326" s="238"/>
      <c r="I326" s="237">
        <f t="shared" ref="I326" si="190">I327</f>
        <v>1600</v>
      </c>
      <c r="J326" s="238"/>
      <c r="K326" s="237">
        <f t="shared" ref="K326" si="191">K327</f>
        <v>1600</v>
      </c>
      <c r="L326" s="238"/>
      <c r="M326" s="44"/>
      <c r="N326" s="64">
        <f>SUM(N327)</f>
        <v>1200</v>
      </c>
      <c r="O326" s="242">
        <f t="shared" ref="O326" si="192">O327</f>
        <v>1600</v>
      </c>
      <c r="P326" s="238"/>
      <c r="Q326" s="237">
        <f t="shared" ref="Q326" si="193">Q327</f>
        <v>1600</v>
      </c>
      <c r="R326" s="238"/>
      <c r="S326" s="32"/>
    </row>
    <row r="327" spans="2:19" ht="19.5" customHeight="1" x14ac:dyDescent="0.25">
      <c r="B327" s="33"/>
      <c r="C327" s="263">
        <v>38</v>
      </c>
      <c r="D327" s="264"/>
      <c r="E327" s="265" t="s">
        <v>44</v>
      </c>
      <c r="F327" s="265"/>
      <c r="G327" s="237">
        <v>755.82</v>
      </c>
      <c r="H327" s="238"/>
      <c r="I327" s="242">
        <v>1600</v>
      </c>
      <c r="J327" s="242"/>
      <c r="K327" s="237">
        <v>1600</v>
      </c>
      <c r="L327" s="238"/>
      <c r="M327" s="44"/>
      <c r="N327" s="64">
        <v>1200</v>
      </c>
      <c r="O327" s="242">
        <v>1600</v>
      </c>
      <c r="P327" s="242"/>
      <c r="Q327" s="237">
        <v>1600</v>
      </c>
      <c r="R327" s="238"/>
      <c r="S327" s="32" t="s">
        <v>349</v>
      </c>
    </row>
    <row r="328" spans="2:19" ht="33" customHeight="1" x14ac:dyDescent="0.25">
      <c r="B328" s="36"/>
      <c r="C328" s="326" t="s">
        <v>116</v>
      </c>
      <c r="D328" s="327"/>
      <c r="E328" s="328" t="s">
        <v>117</v>
      </c>
      <c r="F328" s="328"/>
      <c r="G328" s="329">
        <f>G329+G374+G494+G547+G572+G617+G663+G686</f>
        <v>1673174.46</v>
      </c>
      <c r="H328" s="330"/>
      <c r="I328" s="329">
        <f>I329+I374+I494+I547+I572+I617+I663+I686</f>
        <v>2081100</v>
      </c>
      <c r="J328" s="330"/>
      <c r="K328" s="393">
        <f>K329+K374+K494+K547+K572+K617+K663+K686</f>
        <v>7671300</v>
      </c>
      <c r="L328" s="394"/>
      <c r="M328" s="132">
        <f>M329+M374+M494+M547+M572+M617+M663+M686</f>
        <v>-4048900</v>
      </c>
      <c r="N328" s="75">
        <f>N329+N374+N494+N547+N572+N617+N663+N686</f>
        <v>3622400</v>
      </c>
      <c r="O328" s="331">
        <f>O329+O374+O494+O547+O572+O617+O663+O686</f>
        <v>3993650</v>
      </c>
      <c r="P328" s="330"/>
      <c r="Q328" s="393">
        <f>Q329+Q374+Q494+Q547+Q572+Q617+Q663+Q686</f>
        <v>3781600</v>
      </c>
      <c r="R328" s="394"/>
      <c r="S328" s="26"/>
    </row>
    <row r="329" spans="2:19" ht="28.5" customHeight="1" x14ac:dyDescent="0.25">
      <c r="B329" s="27"/>
      <c r="C329" s="362" t="s">
        <v>118</v>
      </c>
      <c r="D329" s="363"/>
      <c r="E329" s="364" t="s">
        <v>119</v>
      </c>
      <c r="F329" s="364"/>
      <c r="G329" s="352">
        <f>G330+G369</f>
        <v>350900.84</v>
      </c>
      <c r="H329" s="353"/>
      <c r="I329" s="352">
        <f>I330+I369</f>
        <v>578500</v>
      </c>
      <c r="J329" s="353"/>
      <c r="K329" s="352">
        <f>K330+K369</f>
        <v>772000</v>
      </c>
      <c r="L329" s="353"/>
      <c r="M329" s="76">
        <f>M330+M369</f>
        <v>-18000</v>
      </c>
      <c r="N329" s="76">
        <f>N330+N369</f>
        <v>754000</v>
      </c>
      <c r="O329" s="354">
        <f>O330+O369</f>
        <v>572000</v>
      </c>
      <c r="P329" s="353"/>
      <c r="Q329" s="352">
        <f>Q330+Q369</f>
        <v>592000</v>
      </c>
      <c r="R329" s="353"/>
      <c r="S329" s="28"/>
    </row>
    <row r="330" spans="2:19" ht="27" customHeight="1" x14ac:dyDescent="0.25">
      <c r="B330" s="29"/>
      <c r="C330" s="276" t="s">
        <v>120</v>
      </c>
      <c r="D330" s="277"/>
      <c r="E330" s="301" t="s">
        <v>121</v>
      </c>
      <c r="F330" s="301"/>
      <c r="G330" s="302">
        <f>G331+G337+G341+G345+G349+G353+G357</f>
        <v>346232.05000000005</v>
      </c>
      <c r="H330" s="303"/>
      <c r="I330" s="302">
        <f>I331+I337+I341+I345+I349+I353+I357</f>
        <v>573000</v>
      </c>
      <c r="J330" s="303"/>
      <c r="K330" s="302">
        <f>K331+K337+K341+K345+K349+K353+K357</f>
        <v>766000</v>
      </c>
      <c r="L330" s="303"/>
      <c r="M330" s="77">
        <f>M331+M337+M341+M345+M349+M353+M357</f>
        <v>-22000</v>
      </c>
      <c r="N330" s="77">
        <f>N331+N337+N341+N345+N349+N353+N357</f>
        <v>744000</v>
      </c>
      <c r="O330" s="336">
        <f>O331+O337+O341+O345+O349+O353+O357</f>
        <v>566000</v>
      </c>
      <c r="P330" s="303"/>
      <c r="Q330" s="302">
        <f>Q331+Q337+Q341+Q345+Q349+Q353+Q357</f>
        <v>586000</v>
      </c>
      <c r="R330" s="303"/>
      <c r="S330" s="30"/>
    </row>
    <row r="331" spans="2:19" ht="28.5" customHeight="1" x14ac:dyDescent="0.25">
      <c r="B331" s="35"/>
      <c r="C331" s="271" t="s">
        <v>122</v>
      </c>
      <c r="D331" s="272"/>
      <c r="E331" s="315" t="s">
        <v>39</v>
      </c>
      <c r="F331" s="315"/>
      <c r="G331" s="269">
        <f>G334</f>
        <v>206867.05000000002</v>
      </c>
      <c r="H331" s="270"/>
      <c r="I331" s="269">
        <f t="shared" ref="I331" si="194">I334</f>
        <v>240000</v>
      </c>
      <c r="J331" s="270"/>
      <c r="K331" s="269">
        <f t="shared" ref="K331" si="195">K334</f>
        <v>314000</v>
      </c>
      <c r="L331" s="270"/>
      <c r="M331" s="70">
        <f>N331-K331</f>
        <v>25000</v>
      </c>
      <c r="N331" s="70">
        <f>N334</f>
        <v>339000</v>
      </c>
      <c r="O331" s="337">
        <f t="shared" ref="O331" si="196">O334</f>
        <v>326000</v>
      </c>
      <c r="P331" s="270"/>
      <c r="Q331" s="269">
        <f t="shared" ref="Q331" si="197">Q334</f>
        <v>346000</v>
      </c>
      <c r="R331" s="270"/>
      <c r="S331" s="32"/>
    </row>
    <row r="332" spans="2:19" ht="16.5" customHeight="1" x14ac:dyDescent="0.25">
      <c r="B332" s="117"/>
      <c r="C332" s="261" t="s">
        <v>111</v>
      </c>
      <c r="D332" s="262"/>
      <c r="E332" s="278" t="s">
        <v>24</v>
      </c>
      <c r="F332" s="278"/>
      <c r="G332" s="226">
        <v>206867.05</v>
      </c>
      <c r="H332" s="227"/>
      <c r="I332" s="295">
        <v>240000</v>
      </c>
      <c r="J332" s="295"/>
      <c r="K332" s="226">
        <v>292380</v>
      </c>
      <c r="L332" s="227"/>
      <c r="M332" s="95">
        <f>N332-K332</f>
        <v>31620</v>
      </c>
      <c r="N332" s="96">
        <f>N331-N333</f>
        <v>324000</v>
      </c>
      <c r="O332" s="295"/>
      <c r="P332" s="295"/>
      <c r="Q332" s="226"/>
      <c r="R332" s="227"/>
      <c r="S332" s="118"/>
    </row>
    <row r="333" spans="2:19" ht="16.5" customHeight="1" x14ac:dyDescent="0.25">
      <c r="B333" s="119"/>
      <c r="C333" s="171" t="s">
        <v>146</v>
      </c>
      <c r="D333" s="164"/>
      <c r="E333" s="285" t="s">
        <v>27</v>
      </c>
      <c r="F333" s="286"/>
      <c r="G333" s="287">
        <v>0</v>
      </c>
      <c r="H333" s="288"/>
      <c r="I333" s="287">
        <v>0</v>
      </c>
      <c r="J333" s="288"/>
      <c r="K333" s="287">
        <v>21620</v>
      </c>
      <c r="L333" s="288"/>
      <c r="M333" s="95">
        <f>N333-K333</f>
        <v>-6620</v>
      </c>
      <c r="N333" s="100">
        <v>15000</v>
      </c>
      <c r="O333" s="287"/>
      <c r="P333" s="288"/>
      <c r="Q333" s="287"/>
      <c r="R333" s="288"/>
      <c r="S333" s="172"/>
    </row>
    <row r="334" spans="2:19" ht="15" customHeight="1" x14ac:dyDescent="0.25">
      <c r="B334" s="33"/>
      <c r="C334" s="299">
        <v>3</v>
      </c>
      <c r="D334" s="300"/>
      <c r="E334" s="265" t="s">
        <v>38</v>
      </c>
      <c r="F334" s="265"/>
      <c r="G334" s="237">
        <f>G335+G336</f>
        <v>206867.05000000002</v>
      </c>
      <c r="H334" s="238"/>
      <c r="I334" s="237">
        <f t="shared" ref="I334" si="198">I335+I336</f>
        <v>240000</v>
      </c>
      <c r="J334" s="238"/>
      <c r="K334" s="237">
        <f t="shared" ref="K334" si="199">K335+K336</f>
        <v>314000</v>
      </c>
      <c r="L334" s="238"/>
      <c r="M334" s="44"/>
      <c r="N334" s="64">
        <f>SUM(N335:N336)</f>
        <v>339000</v>
      </c>
      <c r="O334" s="242">
        <f t="shared" ref="O334" si="200">O335+O336</f>
        <v>326000</v>
      </c>
      <c r="P334" s="238"/>
      <c r="Q334" s="237">
        <f t="shared" ref="Q334" si="201">Q335+Q336</f>
        <v>346000</v>
      </c>
      <c r="R334" s="238"/>
      <c r="S334" s="32"/>
    </row>
    <row r="335" spans="2:19" x14ac:dyDescent="0.25">
      <c r="B335" s="33"/>
      <c r="C335" s="538">
        <v>31</v>
      </c>
      <c r="D335" s="539"/>
      <c r="E335" s="265" t="s">
        <v>39</v>
      </c>
      <c r="F335" s="265"/>
      <c r="G335" s="237">
        <v>191327.17</v>
      </c>
      <c r="H335" s="238"/>
      <c r="I335" s="242">
        <v>220000</v>
      </c>
      <c r="J335" s="242"/>
      <c r="K335" s="237">
        <v>288000</v>
      </c>
      <c r="L335" s="238"/>
      <c r="M335" s="44"/>
      <c r="N335" s="64">
        <v>313000</v>
      </c>
      <c r="O335" s="242">
        <v>300000</v>
      </c>
      <c r="P335" s="242"/>
      <c r="Q335" s="237">
        <v>320000</v>
      </c>
      <c r="R335" s="238"/>
      <c r="S335" s="32" t="s">
        <v>349</v>
      </c>
    </row>
    <row r="336" spans="2:19" x14ac:dyDescent="0.25">
      <c r="B336" s="34"/>
      <c r="C336" s="319">
        <v>32</v>
      </c>
      <c r="D336" s="320"/>
      <c r="E336" s="268" t="s">
        <v>40</v>
      </c>
      <c r="F336" s="268"/>
      <c r="G336" s="273">
        <v>15539.88</v>
      </c>
      <c r="H336" s="274"/>
      <c r="I336" s="275">
        <v>20000</v>
      </c>
      <c r="J336" s="275"/>
      <c r="K336" s="273">
        <v>26000</v>
      </c>
      <c r="L336" s="274"/>
      <c r="M336" s="22"/>
      <c r="N336" s="66">
        <v>26000</v>
      </c>
      <c r="O336" s="275">
        <v>26000</v>
      </c>
      <c r="P336" s="275"/>
      <c r="Q336" s="273">
        <v>26000</v>
      </c>
      <c r="R336" s="274"/>
      <c r="S336" s="32" t="s">
        <v>349</v>
      </c>
    </row>
    <row r="337" spans="2:19" ht="27" customHeight="1" x14ac:dyDescent="0.25">
      <c r="B337" s="35"/>
      <c r="C337" s="271" t="s">
        <v>123</v>
      </c>
      <c r="D337" s="272"/>
      <c r="E337" s="315" t="s">
        <v>124</v>
      </c>
      <c r="F337" s="315"/>
      <c r="G337" s="269">
        <f>G339</f>
        <v>6822.23</v>
      </c>
      <c r="H337" s="270"/>
      <c r="I337" s="269">
        <f t="shared" ref="I337" si="202">I339</f>
        <v>12000</v>
      </c>
      <c r="J337" s="270"/>
      <c r="K337" s="269">
        <f t="shared" ref="K337" si="203">K339</f>
        <v>12000</v>
      </c>
      <c r="L337" s="270"/>
      <c r="M337" s="70">
        <f>N337-K337</f>
        <v>0</v>
      </c>
      <c r="N337" s="70">
        <f>N339</f>
        <v>12000</v>
      </c>
      <c r="O337" s="337">
        <f t="shared" ref="O337" si="204">O339</f>
        <v>12000</v>
      </c>
      <c r="P337" s="270"/>
      <c r="Q337" s="269">
        <f t="shared" ref="Q337" si="205">Q339</f>
        <v>12000</v>
      </c>
      <c r="R337" s="270"/>
      <c r="S337" s="32"/>
    </row>
    <row r="338" spans="2:19" ht="15" customHeight="1" x14ac:dyDescent="0.25">
      <c r="B338" s="119"/>
      <c r="C338" s="304" t="s">
        <v>111</v>
      </c>
      <c r="D338" s="305"/>
      <c r="E338" s="290" t="s">
        <v>24</v>
      </c>
      <c r="F338" s="290"/>
      <c r="G338" s="306">
        <v>6822.23</v>
      </c>
      <c r="H338" s="307"/>
      <c r="I338" s="308">
        <v>12000</v>
      </c>
      <c r="J338" s="308"/>
      <c r="K338" s="306">
        <v>12000</v>
      </c>
      <c r="L338" s="307"/>
      <c r="M338" s="95">
        <f>N338-K338</f>
        <v>0</v>
      </c>
      <c r="N338" s="100">
        <v>12000</v>
      </c>
      <c r="O338" s="308"/>
      <c r="P338" s="308"/>
      <c r="Q338" s="306"/>
      <c r="R338" s="307"/>
      <c r="S338" s="118"/>
    </row>
    <row r="339" spans="2:19" ht="15" customHeight="1" x14ac:dyDescent="0.25">
      <c r="B339" s="33"/>
      <c r="C339" s="299">
        <v>3</v>
      </c>
      <c r="D339" s="300"/>
      <c r="E339" s="265" t="s">
        <v>38</v>
      </c>
      <c r="F339" s="265"/>
      <c r="G339" s="237">
        <f>G340</f>
        <v>6822.23</v>
      </c>
      <c r="H339" s="238"/>
      <c r="I339" s="237">
        <f t="shared" ref="I339" si="206">I340</f>
        <v>12000</v>
      </c>
      <c r="J339" s="238"/>
      <c r="K339" s="237">
        <f t="shared" ref="K339" si="207">K340</f>
        <v>12000</v>
      </c>
      <c r="L339" s="238"/>
      <c r="M339" s="44"/>
      <c r="N339" s="64">
        <f>SUM(N340)</f>
        <v>12000</v>
      </c>
      <c r="O339" s="242">
        <f t="shared" ref="O339" si="208">O340</f>
        <v>12000</v>
      </c>
      <c r="P339" s="238"/>
      <c r="Q339" s="237">
        <f t="shared" ref="Q339" si="209">Q340</f>
        <v>12000</v>
      </c>
      <c r="R339" s="238"/>
      <c r="S339" s="32"/>
    </row>
    <row r="340" spans="2:19" ht="15" customHeight="1" x14ac:dyDescent="0.25">
      <c r="B340" s="33"/>
      <c r="C340" s="263">
        <v>32</v>
      </c>
      <c r="D340" s="264"/>
      <c r="E340" s="265" t="s">
        <v>40</v>
      </c>
      <c r="F340" s="265"/>
      <c r="G340" s="237">
        <v>6822.23</v>
      </c>
      <c r="H340" s="238"/>
      <c r="I340" s="242">
        <v>12000</v>
      </c>
      <c r="J340" s="242"/>
      <c r="K340" s="237">
        <v>12000</v>
      </c>
      <c r="L340" s="238"/>
      <c r="M340" s="44"/>
      <c r="N340" s="64">
        <v>12000</v>
      </c>
      <c r="O340" s="242">
        <v>12000</v>
      </c>
      <c r="P340" s="242"/>
      <c r="Q340" s="237">
        <v>12000</v>
      </c>
      <c r="R340" s="238"/>
      <c r="S340" s="32" t="s">
        <v>349</v>
      </c>
    </row>
    <row r="341" spans="2:19" ht="30.75" customHeight="1" x14ac:dyDescent="0.25">
      <c r="B341" s="31"/>
      <c r="C341" s="309" t="s">
        <v>125</v>
      </c>
      <c r="D341" s="310"/>
      <c r="E341" s="311" t="s">
        <v>126</v>
      </c>
      <c r="F341" s="311"/>
      <c r="G341" s="312">
        <f>G343</f>
        <v>90230.69</v>
      </c>
      <c r="H341" s="313"/>
      <c r="I341" s="312">
        <f t="shared" ref="I341" si="210">I343</f>
        <v>141000</v>
      </c>
      <c r="J341" s="313"/>
      <c r="K341" s="312">
        <f t="shared" ref="K341" si="211">K343</f>
        <v>86500</v>
      </c>
      <c r="L341" s="313"/>
      <c r="M341" s="70">
        <f>N341-K341</f>
        <v>0</v>
      </c>
      <c r="N341" s="67">
        <f>N343</f>
        <v>86500</v>
      </c>
      <c r="O341" s="318">
        <f t="shared" ref="O341" si="212">O343</f>
        <v>86500</v>
      </c>
      <c r="P341" s="313"/>
      <c r="Q341" s="312">
        <f t="shared" ref="Q341" si="213">Q343</f>
        <v>86500</v>
      </c>
      <c r="R341" s="313"/>
      <c r="S341" s="32"/>
    </row>
    <row r="342" spans="2:19" ht="15" customHeight="1" x14ac:dyDescent="0.25">
      <c r="B342" s="117"/>
      <c r="C342" s="261" t="s">
        <v>111</v>
      </c>
      <c r="D342" s="262"/>
      <c r="E342" s="278" t="s">
        <v>24</v>
      </c>
      <c r="F342" s="278"/>
      <c r="G342" s="226">
        <v>90230.69</v>
      </c>
      <c r="H342" s="227"/>
      <c r="I342" s="295">
        <v>141000</v>
      </c>
      <c r="J342" s="295"/>
      <c r="K342" s="226">
        <v>86500</v>
      </c>
      <c r="L342" s="227"/>
      <c r="M342" s="95">
        <f>N342-K342</f>
        <v>0</v>
      </c>
      <c r="N342" s="96">
        <v>86500</v>
      </c>
      <c r="O342" s="295"/>
      <c r="P342" s="295"/>
      <c r="Q342" s="226"/>
      <c r="R342" s="227"/>
      <c r="S342" s="118"/>
    </row>
    <row r="343" spans="2:19" ht="15" customHeight="1" x14ac:dyDescent="0.25">
      <c r="B343" s="34"/>
      <c r="C343" s="266">
        <v>3</v>
      </c>
      <c r="D343" s="267"/>
      <c r="E343" s="268" t="s">
        <v>38</v>
      </c>
      <c r="F343" s="268"/>
      <c r="G343" s="273">
        <f>G344</f>
        <v>90230.69</v>
      </c>
      <c r="H343" s="274"/>
      <c r="I343" s="273">
        <f t="shared" ref="I343" si="214">I344</f>
        <v>141000</v>
      </c>
      <c r="J343" s="274"/>
      <c r="K343" s="273">
        <f t="shared" ref="K343" si="215">K344</f>
        <v>86500</v>
      </c>
      <c r="L343" s="274"/>
      <c r="M343" s="22"/>
      <c r="N343" s="66">
        <f>SUM(N344)</f>
        <v>86500</v>
      </c>
      <c r="O343" s="275">
        <f t="shared" ref="O343" si="216">O344</f>
        <v>86500</v>
      </c>
      <c r="P343" s="274"/>
      <c r="Q343" s="273">
        <f t="shared" ref="Q343" si="217">Q344</f>
        <v>86500</v>
      </c>
      <c r="R343" s="274"/>
      <c r="S343" s="32"/>
    </row>
    <row r="344" spans="2:19" ht="15" customHeight="1" x14ac:dyDescent="0.25">
      <c r="B344" s="33"/>
      <c r="C344" s="263">
        <v>32</v>
      </c>
      <c r="D344" s="264"/>
      <c r="E344" s="265" t="s">
        <v>40</v>
      </c>
      <c r="F344" s="265"/>
      <c r="G344" s="237">
        <v>90230.69</v>
      </c>
      <c r="H344" s="238"/>
      <c r="I344" s="242">
        <v>141000</v>
      </c>
      <c r="J344" s="242"/>
      <c r="K344" s="237">
        <v>86500</v>
      </c>
      <c r="L344" s="238"/>
      <c r="M344" s="44"/>
      <c r="N344" s="64">
        <v>86500</v>
      </c>
      <c r="O344" s="242">
        <v>86500</v>
      </c>
      <c r="P344" s="242"/>
      <c r="Q344" s="237">
        <v>86500</v>
      </c>
      <c r="R344" s="238"/>
      <c r="S344" s="32" t="s">
        <v>350</v>
      </c>
    </row>
    <row r="345" spans="2:19" ht="31.5" customHeight="1" x14ac:dyDescent="0.25">
      <c r="B345" s="31"/>
      <c r="C345" s="309" t="s">
        <v>127</v>
      </c>
      <c r="D345" s="310"/>
      <c r="E345" s="311" t="s">
        <v>41</v>
      </c>
      <c r="F345" s="311"/>
      <c r="G345" s="312">
        <f t="shared" ref="G345:I345" si="218">G347</f>
        <v>6920.94</v>
      </c>
      <c r="H345" s="313"/>
      <c r="I345" s="312">
        <f t="shared" si="218"/>
        <v>8000</v>
      </c>
      <c r="J345" s="313"/>
      <c r="K345" s="312">
        <f t="shared" ref="K345" si="219">K347</f>
        <v>8000</v>
      </c>
      <c r="L345" s="313"/>
      <c r="M345" s="70">
        <f>N345-K345</f>
        <v>15500</v>
      </c>
      <c r="N345" s="67">
        <f>N347</f>
        <v>23500</v>
      </c>
      <c r="O345" s="318">
        <f t="shared" ref="O345" si="220">O347</f>
        <v>8000</v>
      </c>
      <c r="P345" s="313"/>
      <c r="Q345" s="312">
        <f t="shared" ref="Q345" si="221">Q347</f>
        <v>8000</v>
      </c>
      <c r="R345" s="313"/>
      <c r="S345" s="32"/>
    </row>
    <row r="346" spans="2:19" x14ac:dyDescent="0.25">
      <c r="B346" s="117"/>
      <c r="C346" s="261" t="s">
        <v>111</v>
      </c>
      <c r="D346" s="262"/>
      <c r="E346" s="278" t="s">
        <v>24</v>
      </c>
      <c r="F346" s="278"/>
      <c r="G346" s="226">
        <v>6920.94</v>
      </c>
      <c r="H346" s="227"/>
      <c r="I346" s="295">
        <v>8000</v>
      </c>
      <c r="J346" s="295"/>
      <c r="K346" s="226">
        <v>8000</v>
      </c>
      <c r="L346" s="227"/>
      <c r="M346" s="95">
        <f>N346-K346</f>
        <v>15500</v>
      </c>
      <c r="N346" s="96">
        <v>23500</v>
      </c>
      <c r="O346" s="295"/>
      <c r="P346" s="295"/>
      <c r="Q346" s="226"/>
      <c r="R346" s="227"/>
      <c r="S346" s="118"/>
    </row>
    <row r="347" spans="2:19" ht="16.5" customHeight="1" x14ac:dyDescent="0.25">
      <c r="B347" s="34"/>
      <c r="C347" s="266">
        <v>3</v>
      </c>
      <c r="D347" s="267"/>
      <c r="E347" s="268" t="s">
        <v>38</v>
      </c>
      <c r="F347" s="268"/>
      <c r="G347" s="273">
        <f>G348</f>
        <v>6920.94</v>
      </c>
      <c r="H347" s="274"/>
      <c r="I347" s="273">
        <f t="shared" ref="I347" si="222">I348</f>
        <v>8000</v>
      </c>
      <c r="J347" s="274"/>
      <c r="K347" s="273">
        <f t="shared" ref="K347" si="223">K348</f>
        <v>8000</v>
      </c>
      <c r="L347" s="274"/>
      <c r="M347" s="22"/>
      <c r="N347" s="66">
        <f>SUM(N348)</f>
        <v>23500</v>
      </c>
      <c r="O347" s="275">
        <f t="shared" ref="O347" si="224">O348</f>
        <v>8000</v>
      </c>
      <c r="P347" s="274"/>
      <c r="Q347" s="273">
        <f t="shared" ref="Q347" si="225">Q348</f>
        <v>8000</v>
      </c>
      <c r="R347" s="274"/>
      <c r="S347" s="32"/>
    </row>
    <row r="348" spans="2:19" ht="19.5" customHeight="1" x14ac:dyDescent="0.25">
      <c r="B348" s="33"/>
      <c r="C348" s="263">
        <v>34</v>
      </c>
      <c r="D348" s="264"/>
      <c r="E348" s="392" t="s">
        <v>41</v>
      </c>
      <c r="F348" s="392"/>
      <c r="G348" s="237">
        <v>6920.94</v>
      </c>
      <c r="H348" s="238"/>
      <c r="I348" s="242">
        <v>8000</v>
      </c>
      <c r="J348" s="242"/>
      <c r="K348" s="237">
        <v>8000</v>
      </c>
      <c r="L348" s="238"/>
      <c r="M348" s="44"/>
      <c r="N348" s="64">
        <v>23500</v>
      </c>
      <c r="O348" s="242">
        <v>8000</v>
      </c>
      <c r="P348" s="242"/>
      <c r="Q348" s="237">
        <v>8000</v>
      </c>
      <c r="R348" s="238"/>
      <c r="S348" s="32" t="s">
        <v>349</v>
      </c>
    </row>
    <row r="349" spans="2:19" ht="29.25" customHeight="1" x14ac:dyDescent="0.25">
      <c r="B349" s="31"/>
      <c r="C349" s="309" t="s">
        <v>331</v>
      </c>
      <c r="D349" s="310"/>
      <c r="E349" s="311" t="s">
        <v>332</v>
      </c>
      <c r="F349" s="311"/>
      <c r="G349" s="312">
        <f>G351</f>
        <v>0</v>
      </c>
      <c r="H349" s="313"/>
      <c r="I349" s="312">
        <f t="shared" ref="I349" si="226">I351</f>
        <v>10000</v>
      </c>
      <c r="J349" s="313"/>
      <c r="K349" s="312">
        <f t="shared" ref="K349" si="227">K351</f>
        <v>10000</v>
      </c>
      <c r="L349" s="313"/>
      <c r="M349" s="70">
        <f>N349-K349</f>
        <v>0</v>
      </c>
      <c r="N349" s="67">
        <f>N351</f>
        <v>10000</v>
      </c>
      <c r="O349" s="318">
        <f t="shared" ref="O349" si="228">O351</f>
        <v>10000</v>
      </c>
      <c r="P349" s="313"/>
      <c r="Q349" s="312">
        <f t="shared" ref="Q349" si="229">Q351</f>
        <v>10000</v>
      </c>
      <c r="R349" s="313"/>
      <c r="S349" s="32"/>
    </row>
    <row r="350" spans="2:19" x14ac:dyDescent="0.25">
      <c r="B350" s="117"/>
      <c r="C350" s="261" t="s">
        <v>111</v>
      </c>
      <c r="D350" s="262"/>
      <c r="E350" s="278" t="s">
        <v>24</v>
      </c>
      <c r="F350" s="278"/>
      <c r="G350" s="226">
        <v>0</v>
      </c>
      <c r="H350" s="227"/>
      <c r="I350" s="295">
        <v>10000</v>
      </c>
      <c r="J350" s="295"/>
      <c r="K350" s="226">
        <v>10000</v>
      </c>
      <c r="L350" s="227"/>
      <c r="M350" s="95">
        <f>N350-K350</f>
        <v>0</v>
      </c>
      <c r="N350" s="96">
        <v>10000</v>
      </c>
      <c r="O350" s="295"/>
      <c r="P350" s="295"/>
      <c r="Q350" s="226"/>
      <c r="R350" s="227"/>
      <c r="S350" s="118"/>
    </row>
    <row r="351" spans="2:19" ht="26.25" customHeight="1" x14ac:dyDescent="0.25">
      <c r="B351" s="34"/>
      <c r="C351" s="266">
        <v>3</v>
      </c>
      <c r="D351" s="267"/>
      <c r="E351" s="268" t="s">
        <v>38</v>
      </c>
      <c r="F351" s="268"/>
      <c r="G351" s="273">
        <f>G352</f>
        <v>0</v>
      </c>
      <c r="H351" s="274"/>
      <c r="I351" s="273">
        <f t="shared" ref="I351" si="230">I352</f>
        <v>10000</v>
      </c>
      <c r="J351" s="274"/>
      <c r="K351" s="273">
        <f t="shared" ref="K351" si="231">K352</f>
        <v>10000</v>
      </c>
      <c r="L351" s="274"/>
      <c r="M351" s="22"/>
      <c r="N351" s="66">
        <f>SUM(N352)</f>
        <v>10000</v>
      </c>
      <c r="O351" s="275">
        <f t="shared" ref="O351" si="232">O352</f>
        <v>10000</v>
      </c>
      <c r="P351" s="274"/>
      <c r="Q351" s="273">
        <f t="shared" ref="Q351" si="233">Q352</f>
        <v>10000</v>
      </c>
      <c r="R351" s="274"/>
      <c r="S351" s="32"/>
    </row>
    <row r="352" spans="2:19" ht="27" customHeight="1" x14ac:dyDescent="0.25">
      <c r="B352" s="33"/>
      <c r="C352" s="263">
        <v>32</v>
      </c>
      <c r="D352" s="264"/>
      <c r="E352" s="265" t="s">
        <v>40</v>
      </c>
      <c r="F352" s="265"/>
      <c r="G352" s="237">
        <v>0</v>
      </c>
      <c r="H352" s="238"/>
      <c r="I352" s="242">
        <v>10000</v>
      </c>
      <c r="J352" s="242"/>
      <c r="K352" s="237">
        <v>10000</v>
      </c>
      <c r="L352" s="238"/>
      <c r="M352" s="44"/>
      <c r="N352" s="64">
        <v>10000</v>
      </c>
      <c r="O352" s="242">
        <v>10000</v>
      </c>
      <c r="P352" s="242"/>
      <c r="Q352" s="237">
        <v>10000</v>
      </c>
      <c r="R352" s="238"/>
      <c r="S352" s="32" t="s">
        <v>349</v>
      </c>
    </row>
    <row r="353" spans="2:20" ht="30.75" customHeight="1" x14ac:dyDescent="0.25">
      <c r="B353" s="31"/>
      <c r="C353" s="309" t="s">
        <v>128</v>
      </c>
      <c r="D353" s="310"/>
      <c r="E353" s="311" t="s">
        <v>129</v>
      </c>
      <c r="F353" s="311"/>
      <c r="G353" s="312">
        <f>G355</f>
        <v>9875.33</v>
      </c>
      <c r="H353" s="313"/>
      <c r="I353" s="312">
        <f t="shared" ref="I353" si="234">I355</f>
        <v>20000</v>
      </c>
      <c r="J353" s="313"/>
      <c r="K353" s="312">
        <f t="shared" ref="K353" si="235">K355</f>
        <v>13500</v>
      </c>
      <c r="L353" s="313"/>
      <c r="M353" s="70">
        <f>N353-K353</f>
        <v>4500</v>
      </c>
      <c r="N353" s="67">
        <f>N355</f>
        <v>18000</v>
      </c>
      <c r="O353" s="318">
        <f t="shared" ref="O353" si="236">O355</f>
        <v>13500</v>
      </c>
      <c r="P353" s="313"/>
      <c r="Q353" s="312">
        <f t="shared" ref="Q353" si="237">Q355</f>
        <v>13500</v>
      </c>
      <c r="R353" s="313"/>
      <c r="S353" s="32"/>
    </row>
    <row r="354" spans="2:20" ht="17.25" customHeight="1" x14ac:dyDescent="0.25">
      <c r="B354" s="117"/>
      <c r="C354" s="261" t="s">
        <v>111</v>
      </c>
      <c r="D354" s="262"/>
      <c r="E354" s="278" t="s">
        <v>24</v>
      </c>
      <c r="F354" s="278"/>
      <c r="G354" s="226">
        <v>9875.33</v>
      </c>
      <c r="H354" s="227"/>
      <c r="I354" s="295">
        <v>20000</v>
      </c>
      <c r="J354" s="295"/>
      <c r="K354" s="226">
        <v>13500</v>
      </c>
      <c r="L354" s="227"/>
      <c r="M354" s="95">
        <f>N354-K354</f>
        <v>4500</v>
      </c>
      <c r="N354" s="96">
        <v>18000</v>
      </c>
      <c r="O354" s="295"/>
      <c r="P354" s="295"/>
      <c r="Q354" s="226"/>
      <c r="R354" s="227"/>
      <c r="S354" s="118"/>
    </row>
    <row r="355" spans="2:20" ht="29.25" customHeight="1" x14ac:dyDescent="0.25">
      <c r="B355" s="34"/>
      <c r="C355" s="266">
        <v>4</v>
      </c>
      <c r="D355" s="267"/>
      <c r="E355" s="268" t="s">
        <v>45</v>
      </c>
      <c r="F355" s="268"/>
      <c r="G355" s="273">
        <f>G356</f>
        <v>9875.33</v>
      </c>
      <c r="H355" s="274"/>
      <c r="I355" s="273">
        <f t="shared" ref="I355" si="238">I356</f>
        <v>20000</v>
      </c>
      <c r="J355" s="274"/>
      <c r="K355" s="273">
        <f t="shared" ref="K355" si="239">K356</f>
        <v>13500</v>
      </c>
      <c r="L355" s="274"/>
      <c r="M355" s="22"/>
      <c r="N355" s="66">
        <f>SUM(N356)</f>
        <v>18000</v>
      </c>
      <c r="O355" s="275">
        <f t="shared" ref="O355" si="240">O356</f>
        <v>13500</v>
      </c>
      <c r="P355" s="274"/>
      <c r="Q355" s="273">
        <f t="shared" ref="Q355" si="241">Q356</f>
        <v>13500</v>
      </c>
      <c r="R355" s="274"/>
      <c r="S355" s="40"/>
    </row>
    <row r="356" spans="2:20" ht="27.75" customHeight="1" x14ac:dyDescent="0.3">
      <c r="B356" s="33"/>
      <c r="C356" s="263">
        <v>42</v>
      </c>
      <c r="D356" s="264"/>
      <c r="E356" s="265" t="s">
        <v>51</v>
      </c>
      <c r="F356" s="265"/>
      <c r="G356" s="237">
        <v>9875.33</v>
      </c>
      <c r="H356" s="238"/>
      <c r="I356" s="242">
        <v>20000</v>
      </c>
      <c r="J356" s="242"/>
      <c r="K356" s="237">
        <v>13500</v>
      </c>
      <c r="L356" s="238"/>
      <c r="M356" s="44"/>
      <c r="N356" s="64">
        <v>18000</v>
      </c>
      <c r="O356" s="242">
        <v>13500</v>
      </c>
      <c r="P356" s="242"/>
      <c r="Q356" s="237">
        <v>13500</v>
      </c>
      <c r="R356" s="238"/>
      <c r="S356" s="32" t="s">
        <v>350</v>
      </c>
      <c r="T356" s="173"/>
    </row>
    <row r="357" spans="2:20" ht="42" customHeight="1" x14ac:dyDescent="0.25">
      <c r="B357" s="31"/>
      <c r="C357" s="309" t="s">
        <v>128</v>
      </c>
      <c r="D357" s="310"/>
      <c r="E357" s="311" t="s">
        <v>333</v>
      </c>
      <c r="F357" s="311"/>
      <c r="G357" s="312">
        <f>G363+G366</f>
        <v>25515.809999999998</v>
      </c>
      <c r="H357" s="313"/>
      <c r="I357" s="312">
        <f t="shared" ref="I357" si="242">I363+I366</f>
        <v>142000</v>
      </c>
      <c r="J357" s="313"/>
      <c r="K357" s="312">
        <f t="shared" ref="K357" si="243">K363+K366</f>
        <v>322000</v>
      </c>
      <c r="L357" s="313"/>
      <c r="M357" s="175">
        <f>N357-K357</f>
        <v>-67000</v>
      </c>
      <c r="N357" s="67">
        <f>N363+N366</f>
        <v>255000</v>
      </c>
      <c r="O357" s="318">
        <f t="shared" ref="O357" si="244">O363+O366</f>
        <v>110000</v>
      </c>
      <c r="P357" s="313"/>
      <c r="Q357" s="312">
        <f t="shared" ref="Q357" si="245">Q363+Q366</f>
        <v>110000</v>
      </c>
      <c r="R357" s="313"/>
      <c r="S357" s="32"/>
    </row>
    <row r="358" spans="2:20" ht="22.5" customHeight="1" x14ac:dyDescent="0.25">
      <c r="B358" s="117"/>
      <c r="C358" s="261" t="s">
        <v>113</v>
      </c>
      <c r="D358" s="262"/>
      <c r="E358" s="278" t="s">
        <v>29</v>
      </c>
      <c r="F358" s="278"/>
      <c r="G358" s="226">
        <v>25515.81</v>
      </c>
      <c r="H358" s="227"/>
      <c r="I358" s="295">
        <v>142000</v>
      </c>
      <c r="J358" s="295"/>
      <c r="K358" s="226">
        <v>112000</v>
      </c>
      <c r="L358" s="227"/>
      <c r="M358" s="95">
        <f>N358-K358</f>
        <v>-112000</v>
      </c>
      <c r="N358" s="96">
        <v>0</v>
      </c>
      <c r="O358" s="295"/>
      <c r="P358" s="295"/>
      <c r="Q358" s="226"/>
      <c r="R358" s="227"/>
      <c r="S358" s="118"/>
    </row>
    <row r="359" spans="2:20" ht="22.5" customHeight="1" x14ac:dyDescent="0.25">
      <c r="B359" s="117"/>
      <c r="C359" s="279" t="s">
        <v>112</v>
      </c>
      <c r="D359" s="225"/>
      <c r="E359" s="261" t="s">
        <v>26</v>
      </c>
      <c r="F359" s="262"/>
      <c r="G359" s="226">
        <v>0</v>
      </c>
      <c r="H359" s="227"/>
      <c r="I359" s="226">
        <v>0</v>
      </c>
      <c r="J359" s="227"/>
      <c r="K359" s="226">
        <v>100000</v>
      </c>
      <c r="L359" s="227"/>
      <c r="M359" s="95"/>
      <c r="N359" s="96">
        <v>15000</v>
      </c>
      <c r="O359" s="226"/>
      <c r="P359" s="227"/>
      <c r="Q359" s="226"/>
      <c r="R359" s="227"/>
      <c r="S359" s="118"/>
    </row>
    <row r="360" spans="2:20" ht="18.75" customHeight="1" x14ac:dyDescent="0.25">
      <c r="B360" s="117"/>
      <c r="C360" s="279" t="s">
        <v>146</v>
      </c>
      <c r="D360" s="225"/>
      <c r="E360" s="261" t="s">
        <v>27</v>
      </c>
      <c r="F360" s="262"/>
      <c r="G360" s="143"/>
      <c r="H360" s="144"/>
      <c r="I360" s="143"/>
      <c r="J360" s="144"/>
      <c r="K360" s="143"/>
      <c r="L360" s="144"/>
      <c r="M360" s="95"/>
      <c r="N360" s="96">
        <v>63800</v>
      </c>
      <c r="O360" s="143"/>
      <c r="P360" s="144"/>
      <c r="Q360" s="143"/>
      <c r="R360" s="144"/>
      <c r="S360" s="172"/>
    </row>
    <row r="361" spans="2:20" ht="24" customHeight="1" x14ac:dyDescent="0.25">
      <c r="B361" s="117"/>
      <c r="C361" s="279" t="s">
        <v>152</v>
      </c>
      <c r="D361" s="225"/>
      <c r="E361" s="261" t="s">
        <v>37</v>
      </c>
      <c r="F361" s="262"/>
      <c r="G361" s="143"/>
      <c r="H361" s="144"/>
      <c r="I361" s="143"/>
      <c r="J361" s="144"/>
      <c r="K361" s="143"/>
      <c r="L361" s="144"/>
      <c r="M361" s="95"/>
      <c r="N361" s="96">
        <v>44200</v>
      </c>
      <c r="O361" s="143"/>
      <c r="P361" s="144"/>
      <c r="Q361" s="143"/>
      <c r="R361" s="144"/>
      <c r="S361" s="172"/>
    </row>
    <row r="362" spans="2:20" ht="22.5" customHeight="1" x14ac:dyDescent="0.25">
      <c r="B362" s="117"/>
      <c r="C362" s="279"/>
      <c r="D362" s="225"/>
      <c r="E362" s="566" t="s">
        <v>418</v>
      </c>
      <c r="F362" s="567"/>
      <c r="G362" s="291"/>
      <c r="H362" s="292"/>
      <c r="I362" s="291"/>
      <c r="J362" s="292"/>
      <c r="K362" s="291"/>
      <c r="L362" s="292"/>
      <c r="M362" s="95"/>
      <c r="N362" s="96">
        <v>132000</v>
      </c>
      <c r="O362" s="291"/>
      <c r="P362" s="292"/>
      <c r="Q362" s="291"/>
      <c r="R362" s="292"/>
      <c r="S362" s="172"/>
    </row>
    <row r="363" spans="2:20" ht="18.75" customHeight="1" x14ac:dyDescent="0.25">
      <c r="B363" s="34"/>
      <c r="C363" s="266">
        <v>3</v>
      </c>
      <c r="D363" s="267"/>
      <c r="E363" s="268" t="s">
        <v>38</v>
      </c>
      <c r="F363" s="268"/>
      <c r="G363" s="273">
        <f>G364</f>
        <v>19827.3</v>
      </c>
      <c r="H363" s="274"/>
      <c r="I363" s="273">
        <f t="shared" ref="I363" si="246">I364</f>
        <v>130000</v>
      </c>
      <c r="J363" s="274"/>
      <c r="K363" s="273">
        <f t="shared" ref="K363" si="247">K364</f>
        <v>112000</v>
      </c>
      <c r="L363" s="274"/>
      <c r="M363" s="22"/>
      <c r="N363" s="66">
        <f>SUM(N364:N365)</f>
        <v>235000</v>
      </c>
      <c r="O363" s="275">
        <f t="shared" ref="O363" si="248">O364</f>
        <v>50000</v>
      </c>
      <c r="P363" s="274"/>
      <c r="Q363" s="273">
        <f t="shared" ref="Q363" si="249">Q364</f>
        <v>50000</v>
      </c>
      <c r="R363" s="274"/>
      <c r="S363" s="40"/>
    </row>
    <row r="364" spans="2:20" ht="21.75" customHeight="1" x14ac:dyDescent="0.35">
      <c r="B364" s="33"/>
      <c r="C364" s="263">
        <v>32</v>
      </c>
      <c r="D364" s="264"/>
      <c r="E364" s="265" t="s">
        <v>40</v>
      </c>
      <c r="F364" s="265"/>
      <c r="G364" s="237">
        <v>19827.3</v>
      </c>
      <c r="H364" s="238"/>
      <c r="I364" s="242">
        <v>130000</v>
      </c>
      <c r="J364" s="242"/>
      <c r="K364" s="237">
        <v>112000</v>
      </c>
      <c r="L364" s="238"/>
      <c r="M364" s="44"/>
      <c r="N364" s="64">
        <v>235000</v>
      </c>
      <c r="O364" s="242">
        <v>50000</v>
      </c>
      <c r="P364" s="242"/>
      <c r="Q364" s="237">
        <v>50000</v>
      </c>
      <c r="R364" s="238"/>
      <c r="S364" s="32" t="s">
        <v>351</v>
      </c>
      <c r="T364" s="174"/>
    </row>
    <row r="365" spans="2:20" ht="15" customHeight="1" x14ac:dyDescent="0.25">
      <c r="B365" s="33"/>
      <c r="C365" s="263">
        <v>35</v>
      </c>
      <c r="D365" s="264"/>
      <c r="E365" s="299" t="s">
        <v>386</v>
      </c>
      <c r="F365" s="300"/>
      <c r="G365" s="237">
        <v>0</v>
      </c>
      <c r="H365" s="238"/>
      <c r="I365" s="237">
        <v>0</v>
      </c>
      <c r="J365" s="238"/>
      <c r="K365" s="237">
        <v>0</v>
      </c>
      <c r="L365" s="238"/>
      <c r="M365" s="44"/>
      <c r="N365" s="64">
        <v>0</v>
      </c>
      <c r="O365" s="237">
        <v>0</v>
      </c>
      <c r="P365" s="238"/>
      <c r="Q365" s="237">
        <v>0</v>
      </c>
      <c r="R365" s="238"/>
      <c r="S365" s="32" t="s">
        <v>351</v>
      </c>
    </row>
    <row r="366" spans="2:20" ht="31.5" customHeight="1" x14ac:dyDescent="0.25">
      <c r="B366" s="34"/>
      <c r="C366" s="266">
        <v>4</v>
      </c>
      <c r="D366" s="267"/>
      <c r="E366" s="268" t="s">
        <v>45</v>
      </c>
      <c r="F366" s="268"/>
      <c r="G366" s="273">
        <f>G367+G368</f>
        <v>5688.51</v>
      </c>
      <c r="H366" s="274"/>
      <c r="I366" s="273">
        <f>I368+I367</f>
        <v>12000</v>
      </c>
      <c r="J366" s="274"/>
      <c r="K366" s="273">
        <f t="shared" ref="K366" si="250">K368+K367</f>
        <v>210000</v>
      </c>
      <c r="L366" s="274"/>
      <c r="M366" s="22"/>
      <c r="N366" s="66">
        <f>SUM(N367:N368)</f>
        <v>20000</v>
      </c>
      <c r="O366" s="275">
        <f t="shared" ref="O366" si="251">O368+O367</f>
        <v>60000</v>
      </c>
      <c r="P366" s="274"/>
      <c r="Q366" s="273">
        <f t="shared" ref="Q366" si="252">Q368+Q367</f>
        <v>60000</v>
      </c>
      <c r="R366" s="274"/>
      <c r="S366" s="32"/>
    </row>
    <row r="367" spans="2:20" ht="43.5" customHeight="1" x14ac:dyDescent="0.25">
      <c r="B367" s="33"/>
      <c r="C367" s="263">
        <v>42</v>
      </c>
      <c r="D367" s="264"/>
      <c r="E367" s="265" t="s">
        <v>51</v>
      </c>
      <c r="F367" s="265"/>
      <c r="G367" s="237">
        <v>5688.51</v>
      </c>
      <c r="H367" s="238"/>
      <c r="I367" s="242">
        <v>2000</v>
      </c>
      <c r="J367" s="242"/>
      <c r="K367" s="237">
        <v>10000</v>
      </c>
      <c r="L367" s="238"/>
      <c r="M367" s="44"/>
      <c r="N367" s="64">
        <v>10000</v>
      </c>
      <c r="O367" s="242">
        <v>10000</v>
      </c>
      <c r="P367" s="242"/>
      <c r="Q367" s="237">
        <v>10000</v>
      </c>
      <c r="R367" s="238"/>
      <c r="S367" s="32" t="s">
        <v>351</v>
      </c>
    </row>
    <row r="368" spans="2:20" ht="42.75" customHeight="1" x14ac:dyDescent="0.35">
      <c r="B368" s="33"/>
      <c r="C368" s="263">
        <v>45</v>
      </c>
      <c r="D368" s="264"/>
      <c r="E368" s="265" t="s">
        <v>131</v>
      </c>
      <c r="F368" s="265"/>
      <c r="G368" s="237">
        <v>0</v>
      </c>
      <c r="H368" s="238"/>
      <c r="I368" s="242">
        <v>10000</v>
      </c>
      <c r="J368" s="242"/>
      <c r="K368" s="237">
        <v>200000</v>
      </c>
      <c r="L368" s="238"/>
      <c r="M368" s="44"/>
      <c r="N368" s="64">
        <v>10000</v>
      </c>
      <c r="O368" s="242">
        <v>50000</v>
      </c>
      <c r="P368" s="242"/>
      <c r="Q368" s="237">
        <v>50000</v>
      </c>
      <c r="R368" s="238"/>
      <c r="S368" s="32" t="s">
        <v>351</v>
      </c>
      <c r="T368" s="174"/>
    </row>
    <row r="369" spans="2:19" x14ac:dyDescent="0.25">
      <c r="B369" s="37"/>
      <c r="C369" s="276" t="s">
        <v>132</v>
      </c>
      <c r="D369" s="277"/>
      <c r="E369" s="301" t="s">
        <v>133</v>
      </c>
      <c r="F369" s="301"/>
      <c r="G369" s="302">
        <f>G370</f>
        <v>4668.79</v>
      </c>
      <c r="H369" s="303"/>
      <c r="I369" s="302">
        <f t="shared" ref="I369" si="253">I370</f>
        <v>5500</v>
      </c>
      <c r="J369" s="303"/>
      <c r="K369" s="302">
        <f t="shared" ref="K369" si="254">K370</f>
        <v>6000</v>
      </c>
      <c r="L369" s="303"/>
      <c r="M369" s="77">
        <f>M370</f>
        <v>4000</v>
      </c>
      <c r="N369" s="77">
        <f>N370</f>
        <v>10000</v>
      </c>
      <c r="O369" s="336">
        <f t="shared" ref="O369" si="255">O370</f>
        <v>6000</v>
      </c>
      <c r="P369" s="303"/>
      <c r="Q369" s="302">
        <f t="shared" ref="Q369" si="256">Q370</f>
        <v>6000</v>
      </c>
      <c r="R369" s="303"/>
      <c r="S369" s="30"/>
    </row>
    <row r="370" spans="2:19" ht="42" customHeight="1" x14ac:dyDescent="0.25">
      <c r="B370" s="31"/>
      <c r="C370" s="309" t="s">
        <v>134</v>
      </c>
      <c r="D370" s="310"/>
      <c r="E370" s="311" t="s">
        <v>135</v>
      </c>
      <c r="F370" s="311"/>
      <c r="G370" s="312">
        <f>G372</f>
        <v>4668.79</v>
      </c>
      <c r="H370" s="313"/>
      <c r="I370" s="312">
        <f t="shared" ref="I370" si="257">I372</f>
        <v>5500</v>
      </c>
      <c r="J370" s="313"/>
      <c r="K370" s="312">
        <f t="shared" ref="K370" si="258">K372</f>
        <v>6000</v>
      </c>
      <c r="L370" s="313"/>
      <c r="M370" s="70">
        <f>N370-K370</f>
        <v>4000</v>
      </c>
      <c r="N370" s="67">
        <f>N372</f>
        <v>10000</v>
      </c>
      <c r="O370" s="318">
        <f t="shared" ref="O370" si="259">O372</f>
        <v>6000</v>
      </c>
      <c r="P370" s="313"/>
      <c r="Q370" s="312">
        <f t="shared" ref="Q370" si="260">Q372</f>
        <v>6000</v>
      </c>
      <c r="R370" s="313"/>
      <c r="S370" s="32"/>
    </row>
    <row r="371" spans="2:19" x14ac:dyDescent="0.25">
      <c r="B371" s="117"/>
      <c r="C371" s="261" t="s">
        <v>111</v>
      </c>
      <c r="D371" s="262"/>
      <c r="E371" s="278" t="s">
        <v>24</v>
      </c>
      <c r="F371" s="278"/>
      <c r="G371" s="226">
        <v>4668.79</v>
      </c>
      <c r="H371" s="227"/>
      <c r="I371" s="295">
        <v>5500</v>
      </c>
      <c r="J371" s="295"/>
      <c r="K371" s="226">
        <v>6000</v>
      </c>
      <c r="L371" s="227"/>
      <c r="M371" s="95">
        <f>N371-K371</f>
        <v>4000</v>
      </c>
      <c r="N371" s="96">
        <v>10000</v>
      </c>
      <c r="O371" s="295"/>
      <c r="P371" s="295"/>
      <c r="Q371" s="226"/>
      <c r="R371" s="227"/>
      <c r="S371" s="118"/>
    </row>
    <row r="372" spans="2:19" ht="18.75" customHeight="1" x14ac:dyDescent="0.25">
      <c r="B372" s="34"/>
      <c r="C372" s="266">
        <v>3</v>
      </c>
      <c r="D372" s="267"/>
      <c r="E372" s="268" t="s">
        <v>38</v>
      </c>
      <c r="F372" s="268"/>
      <c r="G372" s="273">
        <f>G373</f>
        <v>4668.79</v>
      </c>
      <c r="H372" s="274"/>
      <c r="I372" s="273">
        <f t="shared" ref="I372" si="261">I373</f>
        <v>5500</v>
      </c>
      <c r="J372" s="274"/>
      <c r="K372" s="273">
        <f t="shared" ref="K372" si="262">K373</f>
        <v>6000</v>
      </c>
      <c r="L372" s="274"/>
      <c r="M372" s="22"/>
      <c r="N372" s="66">
        <f>SUM(N373)</f>
        <v>10000</v>
      </c>
      <c r="O372" s="275">
        <f t="shared" ref="O372" si="263">O373</f>
        <v>6000</v>
      </c>
      <c r="P372" s="274"/>
      <c r="Q372" s="273">
        <f t="shared" ref="Q372" si="264">Q373</f>
        <v>6000</v>
      </c>
      <c r="R372" s="274"/>
      <c r="S372" s="32"/>
    </row>
    <row r="373" spans="2:19" x14ac:dyDescent="0.25">
      <c r="B373" s="33"/>
      <c r="C373" s="263">
        <v>38</v>
      </c>
      <c r="D373" s="264"/>
      <c r="E373" s="265" t="s">
        <v>44</v>
      </c>
      <c r="F373" s="265"/>
      <c r="G373" s="237">
        <v>4668.79</v>
      </c>
      <c r="H373" s="238"/>
      <c r="I373" s="242">
        <v>5500</v>
      </c>
      <c r="J373" s="242"/>
      <c r="K373" s="237">
        <v>6000</v>
      </c>
      <c r="L373" s="238"/>
      <c r="M373" s="44"/>
      <c r="N373" s="64">
        <v>10000</v>
      </c>
      <c r="O373" s="242">
        <v>6000</v>
      </c>
      <c r="P373" s="242"/>
      <c r="Q373" s="237">
        <v>6000</v>
      </c>
      <c r="R373" s="238"/>
      <c r="S373" s="32" t="s">
        <v>351</v>
      </c>
    </row>
    <row r="374" spans="2:19" ht="27.75" customHeight="1" x14ac:dyDescent="0.25">
      <c r="B374" s="38"/>
      <c r="C374" s="375" t="s">
        <v>136</v>
      </c>
      <c r="D374" s="376"/>
      <c r="E374" s="377" t="s">
        <v>137</v>
      </c>
      <c r="F374" s="377"/>
      <c r="G374" s="378">
        <f>G375+G386+G406+G431+G445+G456+G478+G489</f>
        <v>836531.88</v>
      </c>
      <c r="H374" s="379"/>
      <c r="I374" s="378">
        <f>I375+I386+I406+I431+I445+I456+I478+I489</f>
        <v>1066300</v>
      </c>
      <c r="J374" s="379"/>
      <c r="K374" s="389">
        <f>K375+K386+K406+K431+K445+K456+K478+K489</f>
        <v>2542300</v>
      </c>
      <c r="L374" s="390"/>
      <c r="M374" s="155">
        <f>M375+M386+M406+M431+M445+M456+M478+M489</f>
        <v>-1339300</v>
      </c>
      <c r="N374" s="78">
        <f>N375+N386+N406+N431+N445+N456+N478+N489</f>
        <v>1203000</v>
      </c>
      <c r="O374" s="380">
        <f>O375+O386+O406+O431+O445+O456+O478+O489</f>
        <v>1258800</v>
      </c>
      <c r="P374" s="379"/>
      <c r="Q374" s="540">
        <f>Q375+Q386+Q406+Q431+Q445+Q456+Q478+Q489</f>
        <v>1158300</v>
      </c>
      <c r="R374" s="541"/>
      <c r="S374" s="28"/>
    </row>
    <row r="375" spans="2:19" x14ac:dyDescent="0.25">
      <c r="B375" s="39"/>
      <c r="C375" s="542" t="s">
        <v>138</v>
      </c>
      <c r="D375" s="543"/>
      <c r="E375" s="544" t="s">
        <v>139</v>
      </c>
      <c r="F375" s="544"/>
      <c r="G375" s="545">
        <f>G376+G380</f>
        <v>60986.46</v>
      </c>
      <c r="H375" s="546"/>
      <c r="I375" s="547">
        <f t="shared" ref="I375" si="265">I376+I380</f>
        <v>105000</v>
      </c>
      <c r="J375" s="547"/>
      <c r="K375" s="548">
        <f t="shared" ref="K375" si="266">K376+K380</f>
        <v>97000</v>
      </c>
      <c r="L375" s="549"/>
      <c r="M375" s="79">
        <f>M376+M380</f>
        <v>-19000</v>
      </c>
      <c r="N375" s="79">
        <f>N376+N380</f>
        <v>78000</v>
      </c>
      <c r="O375" s="547">
        <f t="shared" ref="O375" si="267">O376+O380</f>
        <v>97000</v>
      </c>
      <c r="P375" s="547"/>
      <c r="Q375" s="548">
        <f t="shared" ref="Q375" si="268">Q376+Q380</f>
        <v>97000</v>
      </c>
      <c r="R375" s="549"/>
      <c r="S375" s="30"/>
    </row>
    <row r="376" spans="2:19" ht="31.5" customHeight="1" x14ac:dyDescent="0.25">
      <c r="B376" s="35"/>
      <c r="C376" s="271" t="s">
        <v>140</v>
      </c>
      <c r="D376" s="272"/>
      <c r="E376" s="315" t="s">
        <v>141</v>
      </c>
      <c r="F376" s="315"/>
      <c r="G376" s="269">
        <f>G378</f>
        <v>56942.71</v>
      </c>
      <c r="H376" s="270"/>
      <c r="I376" s="337">
        <f t="shared" ref="I376" si="269">I378</f>
        <v>90000</v>
      </c>
      <c r="J376" s="337"/>
      <c r="K376" s="269">
        <f t="shared" ref="K376" si="270">K378</f>
        <v>82000</v>
      </c>
      <c r="L376" s="270"/>
      <c r="M376" s="45">
        <f>N376-K376</f>
        <v>-12000</v>
      </c>
      <c r="N376" s="70">
        <f>N378</f>
        <v>70000</v>
      </c>
      <c r="O376" s="337">
        <f t="shared" ref="O376" si="271">O378</f>
        <v>82000</v>
      </c>
      <c r="P376" s="337"/>
      <c r="Q376" s="269">
        <f t="shared" ref="Q376" si="272">Q378</f>
        <v>82000</v>
      </c>
      <c r="R376" s="270"/>
      <c r="S376" s="32"/>
    </row>
    <row r="377" spans="2:19" ht="24" customHeight="1" x14ac:dyDescent="0.25">
      <c r="B377" s="119"/>
      <c r="C377" s="304" t="s">
        <v>113</v>
      </c>
      <c r="D377" s="305"/>
      <c r="E377" s="290" t="s">
        <v>29</v>
      </c>
      <c r="F377" s="290"/>
      <c r="G377" s="306">
        <v>56942.71</v>
      </c>
      <c r="H377" s="307"/>
      <c r="I377" s="308">
        <v>90000</v>
      </c>
      <c r="J377" s="308"/>
      <c r="K377" s="306">
        <v>82000</v>
      </c>
      <c r="L377" s="307"/>
      <c r="M377" s="95">
        <f>N377-K377</f>
        <v>-12000</v>
      </c>
      <c r="N377" s="100">
        <v>70000</v>
      </c>
      <c r="O377" s="308"/>
      <c r="P377" s="308"/>
      <c r="Q377" s="306"/>
      <c r="R377" s="307"/>
      <c r="S377" s="118"/>
    </row>
    <row r="378" spans="2:19" x14ac:dyDescent="0.25">
      <c r="B378" s="33"/>
      <c r="C378" s="299">
        <v>3</v>
      </c>
      <c r="D378" s="300"/>
      <c r="E378" s="265" t="s">
        <v>38</v>
      </c>
      <c r="F378" s="265"/>
      <c r="G378" s="237">
        <f>G379</f>
        <v>56942.71</v>
      </c>
      <c r="H378" s="238"/>
      <c r="I378" s="242">
        <f t="shared" ref="I378" si="273">I379</f>
        <v>90000</v>
      </c>
      <c r="J378" s="242"/>
      <c r="K378" s="237">
        <f t="shared" ref="K378" si="274">K379</f>
        <v>82000</v>
      </c>
      <c r="L378" s="238"/>
      <c r="M378" s="44"/>
      <c r="N378" s="64">
        <f>SUM(N379)</f>
        <v>70000</v>
      </c>
      <c r="O378" s="242">
        <f t="shared" ref="O378" si="275">O379</f>
        <v>82000</v>
      </c>
      <c r="P378" s="242"/>
      <c r="Q378" s="237">
        <f t="shared" ref="Q378" si="276">Q379</f>
        <v>82000</v>
      </c>
      <c r="R378" s="238"/>
      <c r="S378" s="32"/>
    </row>
    <row r="379" spans="2:19" ht="15" customHeight="1" x14ac:dyDescent="0.25">
      <c r="B379" s="34"/>
      <c r="C379" s="319">
        <v>32</v>
      </c>
      <c r="D379" s="320"/>
      <c r="E379" s="268" t="s">
        <v>40</v>
      </c>
      <c r="F379" s="268"/>
      <c r="G379" s="273">
        <v>56942.71</v>
      </c>
      <c r="H379" s="274"/>
      <c r="I379" s="275">
        <v>90000</v>
      </c>
      <c r="J379" s="275"/>
      <c r="K379" s="273">
        <v>82000</v>
      </c>
      <c r="L379" s="274"/>
      <c r="M379" s="22"/>
      <c r="N379" s="66">
        <v>70000</v>
      </c>
      <c r="O379" s="275">
        <v>82000</v>
      </c>
      <c r="P379" s="275"/>
      <c r="Q379" s="273">
        <v>82000</v>
      </c>
      <c r="R379" s="274"/>
      <c r="S379" s="32" t="s">
        <v>352</v>
      </c>
    </row>
    <row r="380" spans="2:19" ht="40.5" customHeight="1" x14ac:dyDescent="0.25">
      <c r="B380" s="35"/>
      <c r="C380" s="271" t="s">
        <v>130</v>
      </c>
      <c r="D380" s="272"/>
      <c r="E380" s="315" t="s">
        <v>142</v>
      </c>
      <c r="F380" s="315"/>
      <c r="G380" s="269">
        <f>G382+G384</f>
        <v>4043.75</v>
      </c>
      <c r="H380" s="270"/>
      <c r="I380" s="337">
        <f t="shared" ref="I380" si="277">I382+I384</f>
        <v>15000</v>
      </c>
      <c r="J380" s="337"/>
      <c r="K380" s="269">
        <f t="shared" ref="K380" si="278">K382+K384</f>
        <v>15000</v>
      </c>
      <c r="L380" s="270"/>
      <c r="M380" s="45">
        <f>N380-K380</f>
        <v>-7000</v>
      </c>
      <c r="N380" s="70">
        <f>N382+N384</f>
        <v>8000</v>
      </c>
      <c r="O380" s="337">
        <f t="shared" ref="O380" si="279">O382+O384</f>
        <v>15000</v>
      </c>
      <c r="P380" s="337"/>
      <c r="Q380" s="269">
        <f t="shared" ref="Q380" si="280">Q382+Q384</f>
        <v>15000</v>
      </c>
      <c r="R380" s="270"/>
      <c r="S380" s="32"/>
    </row>
    <row r="381" spans="2:19" ht="26.25" customHeight="1" x14ac:dyDescent="0.25">
      <c r="B381" s="119"/>
      <c r="C381" s="304" t="s">
        <v>113</v>
      </c>
      <c r="D381" s="305"/>
      <c r="E381" s="290" t="s">
        <v>29</v>
      </c>
      <c r="F381" s="290"/>
      <c r="G381" s="306">
        <v>4043.75</v>
      </c>
      <c r="H381" s="307"/>
      <c r="I381" s="308">
        <v>15000</v>
      </c>
      <c r="J381" s="308"/>
      <c r="K381" s="306">
        <v>15000</v>
      </c>
      <c r="L381" s="307"/>
      <c r="M381" s="95">
        <f>N381-K381</f>
        <v>-7000</v>
      </c>
      <c r="N381" s="100">
        <v>8000</v>
      </c>
      <c r="O381" s="308"/>
      <c r="P381" s="308"/>
      <c r="Q381" s="306"/>
      <c r="R381" s="307"/>
      <c r="S381" s="118"/>
    </row>
    <row r="382" spans="2:19" ht="15" customHeight="1" x14ac:dyDescent="0.25">
      <c r="B382" s="33"/>
      <c r="C382" s="299">
        <v>3</v>
      </c>
      <c r="D382" s="300"/>
      <c r="E382" s="265" t="s">
        <v>38</v>
      </c>
      <c r="F382" s="265"/>
      <c r="G382" s="237">
        <f>G383</f>
        <v>0</v>
      </c>
      <c r="H382" s="238"/>
      <c r="I382" s="242">
        <f t="shared" ref="I382" si="281">I383</f>
        <v>0</v>
      </c>
      <c r="J382" s="242"/>
      <c r="K382" s="237">
        <f t="shared" ref="K382" si="282">K383</f>
        <v>0</v>
      </c>
      <c r="L382" s="238"/>
      <c r="M382" s="44"/>
      <c r="N382" s="64">
        <f>SUM(N383)</f>
        <v>0</v>
      </c>
      <c r="O382" s="242">
        <f t="shared" ref="O382" si="283">O383</f>
        <v>0</v>
      </c>
      <c r="P382" s="242"/>
      <c r="Q382" s="237">
        <f t="shared" ref="Q382" si="284">Q383</f>
        <v>0</v>
      </c>
      <c r="R382" s="238"/>
      <c r="S382" s="32"/>
    </row>
    <row r="383" spans="2:19" ht="21.75" customHeight="1" x14ac:dyDescent="0.25">
      <c r="B383" s="34"/>
      <c r="C383" s="319">
        <v>32</v>
      </c>
      <c r="D383" s="320"/>
      <c r="E383" s="268" t="s">
        <v>40</v>
      </c>
      <c r="F383" s="268"/>
      <c r="G383" s="273">
        <v>0</v>
      </c>
      <c r="H383" s="274"/>
      <c r="I383" s="275">
        <v>0</v>
      </c>
      <c r="J383" s="275"/>
      <c r="K383" s="273">
        <v>0</v>
      </c>
      <c r="L383" s="274"/>
      <c r="M383" s="22"/>
      <c r="N383" s="66">
        <v>0</v>
      </c>
      <c r="O383" s="275">
        <v>0</v>
      </c>
      <c r="P383" s="275"/>
      <c r="Q383" s="273">
        <v>0</v>
      </c>
      <c r="R383" s="274"/>
      <c r="S383" s="32" t="s">
        <v>352</v>
      </c>
    </row>
    <row r="384" spans="2:19" ht="30" customHeight="1" x14ac:dyDescent="0.25">
      <c r="B384" s="33"/>
      <c r="C384" s="299">
        <v>4</v>
      </c>
      <c r="D384" s="300"/>
      <c r="E384" s="265" t="s">
        <v>45</v>
      </c>
      <c r="F384" s="265"/>
      <c r="G384" s="237">
        <f>G385</f>
        <v>4043.75</v>
      </c>
      <c r="H384" s="238"/>
      <c r="I384" s="242">
        <f t="shared" ref="I384" si="285">I385</f>
        <v>15000</v>
      </c>
      <c r="J384" s="242"/>
      <c r="K384" s="237">
        <f t="shared" ref="K384" si="286">K385</f>
        <v>15000</v>
      </c>
      <c r="L384" s="238"/>
      <c r="M384" s="44"/>
      <c r="N384" s="64">
        <f>SUM(N385)</f>
        <v>8000</v>
      </c>
      <c r="O384" s="242">
        <f t="shared" ref="O384" si="287">O385</f>
        <v>15000</v>
      </c>
      <c r="P384" s="242"/>
      <c r="Q384" s="237">
        <f t="shared" ref="Q384" si="288">Q385</f>
        <v>15000</v>
      </c>
      <c r="R384" s="238"/>
      <c r="S384" s="32"/>
    </row>
    <row r="385" spans="2:19" ht="45" customHeight="1" x14ac:dyDescent="0.25">
      <c r="B385" s="34"/>
      <c r="C385" s="319">
        <v>42</v>
      </c>
      <c r="D385" s="320"/>
      <c r="E385" s="268" t="s">
        <v>51</v>
      </c>
      <c r="F385" s="268"/>
      <c r="G385" s="273">
        <v>4043.75</v>
      </c>
      <c r="H385" s="274"/>
      <c r="I385" s="275">
        <v>15000</v>
      </c>
      <c r="J385" s="275"/>
      <c r="K385" s="273">
        <v>15000</v>
      </c>
      <c r="L385" s="274"/>
      <c r="M385" s="22"/>
      <c r="N385" s="66">
        <v>8000</v>
      </c>
      <c r="O385" s="275">
        <v>15000</v>
      </c>
      <c r="P385" s="275"/>
      <c r="Q385" s="273">
        <v>15000</v>
      </c>
      <c r="R385" s="274"/>
      <c r="S385" s="32" t="s">
        <v>352</v>
      </c>
    </row>
    <row r="386" spans="2:19" ht="25.5" customHeight="1" x14ac:dyDescent="0.25">
      <c r="B386" s="37"/>
      <c r="C386" s="276" t="s">
        <v>143</v>
      </c>
      <c r="D386" s="277"/>
      <c r="E386" s="301" t="s">
        <v>144</v>
      </c>
      <c r="F386" s="301"/>
      <c r="G386" s="302">
        <f>G387+G395</f>
        <v>222169.84</v>
      </c>
      <c r="H386" s="303"/>
      <c r="I386" s="336">
        <f t="shared" ref="I386" si="289">I387+I395</f>
        <v>251000</v>
      </c>
      <c r="J386" s="336"/>
      <c r="K386" s="302">
        <f t="shared" ref="K386" si="290">K387+K395</f>
        <v>503000</v>
      </c>
      <c r="L386" s="303"/>
      <c r="M386" s="125">
        <f>M387+M395</f>
        <v>-250000</v>
      </c>
      <c r="N386" s="77">
        <f>N387+N395</f>
        <v>253000</v>
      </c>
      <c r="O386" s="336">
        <f t="shared" ref="O386" si="291">O387+O395</f>
        <v>500000</v>
      </c>
      <c r="P386" s="336"/>
      <c r="Q386" s="302">
        <f t="shared" ref="Q386" si="292">Q387+Q395</f>
        <v>500000</v>
      </c>
      <c r="R386" s="303"/>
      <c r="S386" s="30"/>
    </row>
    <row r="387" spans="2:19" ht="37.5" customHeight="1" x14ac:dyDescent="0.25">
      <c r="B387" s="31"/>
      <c r="C387" s="309" t="s">
        <v>145</v>
      </c>
      <c r="D387" s="310"/>
      <c r="E387" s="311" t="s">
        <v>345</v>
      </c>
      <c r="F387" s="311"/>
      <c r="G387" s="312">
        <f>G393</f>
        <v>105563.46</v>
      </c>
      <c r="H387" s="313"/>
      <c r="I387" s="318">
        <f t="shared" ref="I387" si="293">I393</f>
        <v>200000</v>
      </c>
      <c r="J387" s="318"/>
      <c r="K387" s="312">
        <f t="shared" ref="K387" si="294">K393</f>
        <v>203000</v>
      </c>
      <c r="L387" s="313"/>
      <c r="M387" s="45">
        <f>N387-K387</f>
        <v>0</v>
      </c>
      <c r="N387" s="67">
        <f>N393</f>
        <v>203000</v>
      </c>
      <c r="O387" s="318">
        <f t="shared" ref="O387" si="295">O393</f>
        <v>200000</v>
      </c>
      <c r="P387" s="318"/>
      <c r="Q387" s="312">
        <f t="shared" ref="Q387" si="296">Q393</f>
        <v>200000</v>
      </c>
      <c r="R387" s="313"/>
      <c r="S387" s="32"/>
    </row>
    <row r="388" spans="2:19" x14ac:dyDescent="0.25">
      <c r="B388" s="117"/>
      <c r="C388" s="261" t="s">
        <v>111</v>
      </c>
      <c r="D388" s="262"/>
      <c r="E388" s="278" t="s">
        <v>24</v>
      </c>
      <c r="F388" s="278"/>
      <c r="G388" s="226">
        <v>0</v>
      </c>
      <c r="H388" s="227"/>
      <c r="I388" s="295">
        <v>0</v>
      </c>
      <c r="J388" s="295"/>
      <c r="K388" s="226">
        <v>0</v>
      </c>
      <c r="L388" s="227"/>
      <c r="M388" s="95">
        <f t="shared" ref="M388:M392" si="297">N388-K388</f>
        <v>0</v>
      </c>
      <c r="N388" s="96">
        <v>0</v>
      </c>
      <c r="O388" s="295"/>
      <c r="P388" s="295"/>
      <c r="Q388" s="226"/>
      <c r="R388" s="227"/>
      <c r="S388" s="118"/>
    </row>
    <row r="389" spans="2:19" ht="24.75" customHeight="1" x14ac:dyDescent="0.25">
      <c r="B389" s="119"/>
      <c r="C389" s="304" t="s">
        <v>113</v>
      </c>
      <c r="D389" s="305"/>
      <c r="E389" s="290" t="s">
        <v>29</v>
      </c>
      <c r="F389" s="290"/>
      <c r="G389" s="306">
        <v>31313.46</v>
      </c>
      <c r="H389" s="307"/>
      <c r="I389" s="308">
        <v>140000</v>
      </c>
      <c r="J389" s="308"/>
      <c r="K389" s="306">
        <v>53000</v>
      </c>
      <c r="L389" s="307"/>
      <c r="M389" s="95">
        <f t="shared" si="297"/>
        <v>115000</v>
      </c>
      <c r="N389" s="100">
        <f>N387-N390</f>
        <v>168000</v>
      </c>
      <c r="O389" s="308"/>
      <c r="P389" s="308"/>
      <c r="Q389" s="306"/>
      <c r="R389" s="307"/>
      <c r="S389" s="118"/>
    </row>
    <row r="390" spans="2:19" ht="17.25" customHeight="1" x14ac:dyDescent="0.25">
      <c r="B390" s="117"/>
      <c r="C390" s="261" t="s">
        <v>112</v>
      </c>
      <c r="D390" s="262"/>
      <c r="E390" s="278" t="s">
        <v>26</v>
      </c>
      <c r="F390" s="278"/>
      <c r="G390" s="226">
        <v>74250</v>
      </c>
      <c r="H390" s="227"/>
      <c r="I390" s="295">
        <v>60000</v>
      </c>
      <c r="J390" s="295"/>
      <c r="K390" s="226">
        <v>150000</v>
      </c>
      <c r="L390" s="227"/>
      <c r="M390" s="95">
        <f t="shared" si="297"/>
        <v>-115000</v>
      </c>
      <c r="N390" s="96">
        <v>35000</v>
      </c>
      <c r="O390" s="295"/>
      <c r="P390" s="295"/>
      <c r="Q390" s="226"/>
      <c r="R390" s="227"/>
      <c r="S390" s="118"/>
    </row>
    <row r="391" spans="2:19" ht="21.75" customHeight="1" x14ac:dyDescent="0.25">
      <c r="B391" s="117"/>
      <c r="C391" s="261" t="s">
        <v>146</v>
      </c>
      <c r="D391" s="262"/>
      <c r="E391" s="224" t="s">
        <v>27</v>
      </c>
      <c r="F391" s="224"/>
      <c r="G391" s="226">
        <v>0</v>
      </c>
      <c r="H391" s="227"/>
      <c r="I391" s="295">
        <v>0</v>
      </c>
      <c r="J391" s="295"/>
      <c r="K391" s="226">
        <v>0</v>
      </c>
      <c r="L391" s="227"/>
      <c r="M391" s="95">
        <f t="shared" si="297"/>
        <v>0</v>
      </c>
      <c r="N391" s="96">
        <v>0</v>
      </c>
      <c r="O391" s="295"/>
      <c r="P391" s="295"/>
      <c r="Q391" s="226"/>
      <c r="R391" s="227"/>
      <c r="S391" s="118"/>
    </row>
    <row r="392" spans="2:19" x14ac:dyDescent="0.25">
      <c r="B392" s="119"/>
      <c r="C392" s="285" t="s">
        <v>334</v>
      </c>
      <c r="D392" s="286"/>
      <c r="E392" s="296" t="s">
        <v>335</v>
      </c>
      <c r="F392" s="297"/>
      <c r="G392" s="287">
        <v>0</v>
      </c>
      <c r="H392" s="288"/>
      <c r="I392" s="287">
        <v>0</v>
      </c>
      <c r="J392" s="288"/>
      <c r="K392" s="287">
        <v>0</v>
      </c>
      <c r="L392" s="288"/>
      <c r="M392" s="95">
        <f t="shared" si="297"/>
        <v>0</v>
      </c>
      <c r="N392" s="120">
        <v>0</v>
      </c>
      <c r="O392" s="298"/>
      <c r="P392" s="288"/>
      <c r="Q392" s="287"/>
      <c r="R392" s="288"/>
      <c r="S392" s="118"/>
    </row>
    <row r="393" spans="2:19" x14ac:dyDescent="0.25">
      <c r="B393" s="33"/>
      <c r="C393" s="299">
        <v>3</v>
      </c>
      <c r="D393" s="300"/>
      <c r="E393" s="265" t="s">
        <v>38</v>
      </c>
      <c r="F393" s="265"/>
      <c r="G393" s="237">
        <f>G394</f>
        <v>105563.46</v>
      </c>
      <c r="H393" s="238"/>
      <c r="I393" s="242">
        <f t="shared" ref="I393" si="298">I394</f>
        <v>200000</v>
      </c>
      <c r="J393" s="242"/>
      <c r="K393" s="237">
        <f t="shared" ref="K393" si="299">K394</f>
        <v>203000</v>
      </c>
      <c r="L393" s="238"/>
      <c r="M393" s="44"/>
      <c r="N393" s="64">
        <f>SUM(N394)</f>
        <v>203000</v>
      </c>
      <c r="O393" s="242">
        <f t="shared" ref="O393" si="300">O394</f>
        <v>200000</v>
      </c>
      <c r="P393" s="242"/>
      <c r="Q393" s="237">
        <f t="shared" ref="Q393" si="301">Q394</f>
        <v>200000</v>
      </c>
      <c r="R393" s="238"/>
      <c r="S393" s="32"/>
    </row>
    <row r="394" spans="2:19" ht="15.75" customHeight="1" x14ac:dyDescent="0.25">
      <c r="B394" s="34"/>
      <c r="C394" s="319">
        <v>32</v>
      </c>
      <c r="D394" s="320"/>
      <c r="E394" s="268" t="s">
        <v>40</v>
      </c>
      <c r="F394" s="268"/>
      <c r="G394" s="273">
        <v>105563.46</v>
      </c>
      <c r="H394" s="274"/>
      <c r="I394" s="275">
        <v>200000</v>
      </c>
      <c r="J394" s="275"/>
      <c r="K394" s="273">
        <v>203000</v>
      </c>
      <c r="L394" s="274"/>
      <c r="M394" s="22"/>
      <c r="N394" s="66">
        <v>203000</v>
      </c>
      <c r="O394" s="480">
        <v>200000</v>
      </c>
      <c r="P394" s="550"/>
      <c r="Q394" s="275">
        <v>200000</v>
      </c>
      <c r="R394" s="274"/>
      <c r="S394" s="32" t="s">
        <v>353</v>
      </c>
    </row>
    <row r="395" spans="2:19" ht="41.25" customHeight="1" x14ac:dyDescent="0.25">
      <c r="B395" s="35"/>
      <c r="C395" s="271" t="s">
        <v>147</v>
      </c>
      <c r="D395" s="272"/>
      <c r="E395" s="315" t="s">
        <v>346</v>
      </c>
      <c r="F395" s="315"/>
      <c r="G395" s="269">
        <f>G401+G403</f>
        <v>116606.37999999999</v>
      </c>
      <c r="H395" s="270"/>
      <c r="I395" s="337">
        <f t="shared" ref="I395" si="302">I401+I403</f>
        <v>51000</v>
      </c>
      <c r="J395" s="337"/>
      <c r="K395" s="269">
        <f t="shared" ref="K395" si="303">K401+K403</f>
        <v>300000</v>
      </c>
      <c r="L395" s="270"/>
      <c r="M395" s="123">
        <f>N395-K395</f>
        <v>-250000</v>
      </c>
      <c r="N395" s="70">
        <f>N401+N403</f>
        <v>50000</v>
      </c>
      <c r="O395" s="269">
        <f t="shared" ref="O395:Q395" si="304">O401+O403</f>
        <v>300000</v>
      </c>
      <c r="P395" s="270"/>
      <c r="Q395" s="337">
        <f t="shared" si="304"/>
        <v>300000</v>
      </c>
      <c r="R395" s="337"/>
      <c r="S395" s="32"/>
    </row>
    <row r="396" spans="2:19" ht="15.75" customHeight="1" x14ac:dyDescent="0.25">
      <c r="B396" s="119"/>
      <c r="C396" s="304" t="s">
        <v>111</v>
      </c>
      <c r="D396" s="305"/>
      <c r="E396" s="290" t="s">
        <v>24</v>
      </c>
      <c r="F396" s="290"/>
      <c r="G396" s="306">
        <v>0</v>
      </c>
      <c r="H396" s="307"/>
      <c r="I396" s="308">
        <v>10736</v>
      </c>
      <c r="J396" s="308"/>
      <c r="K396" s="306">
        <v>0</v>
      </c>
      <c r="L396" s="307"/>
      <c r="M396" s="95">
        <f t="shared" ref="M396:M400" si="305">N396-K396</f>
        <v>0</v>
      </c>
      <c r="N396" s="100">
        <v>0</v>
      </c>
      <c r="O396" s="308"/>
      <c r="P396" s="308"/>
      <c r="Q396" s="306"/>
      <c r="R396" s="307"/>
      <c r="S396" s="118"/>
    </row>
    <row r="397" spans="2:19" ht="26.25" customHeight="1" x14ac:dyDescent="0.25">
      <c r="B397" s="117"/>
      <c r="C397" s="261" t="s">
        <v>113</v>
      </c>
      <c r="D397" s="262"/>
      <c r="E397" s="278" t="s">
        <v>29</v>
      </c>
      <c r="F397" s="278"/>
      <c r="G397" s="226">
        <v>37804.300000000003</v>
      </c>
      <c r="H397" s="227"/>
      <c r="I397" s="295">
        <v>40264</v>
      </c>
      <c r="J397" s="295"/>
      <c r="K397" s="226">
        <v>0</v>
      </c>
      <c r="L397" s="227"/>
      <c r="M397" s="95">
        <f t="shared" si="305"/>
        <v>0</v>
      </c>
      <c r="N397" s="96">
        <v>0</v>
      </c>
      <c r="O397" s="295"/>
      <c r="P397" s="295"/>
      <c r="Q397" s="226"/>
      <c r="R397" s="227"/>
      <c r="S397" s="118"/>
    </row>
    <row r="398" spans="2:19" ht="15" customHeight="1" x14ac:dyDescent="0.25">
      <c r="B398" s="119"/>
      <c r="C398" s="304" t="s">
        <v>112</v>
      </c>
      <c r="D398" s="305"/>
      <c r="E398" s="290" t="s">
        <v>26</v>
      </c>
      <c r="F398" s="290"/>
      <c r="G398" s="306">
        <v>54360.29</v>
      </c>
      <c r="H398" s="307"/>
      <c r="I398" s="308">
        <v>0</v>
      </c>
      <c r="J398" s="308"/>
      <c r="K398" s="306">
        <v>200000</v>
      </c>
      <c r="L398" s="307"/>
      <c r="M398" s="95">
        <f t="shared" si="305"/>
        <v>-150000</v>
      </c>
      <c r="N398" s="100">
        <v>50000</v>
      </c>
      <c r="O398" s="308"/>
      <c r="P398" s="308"/>
      <c r="Q398" s="306"/>
      <c r="R398" s="307"/>
      <c r="S398" s="118"/>
    </row>
    <row r="399" spans="2:19" ht="14.25" customHeight="1" x14ac:dyDescent="0.25">
      <c r="B399" s="117"/>
      <c r="C399" s="261" t="s">
        <v>146</v>
      </c>
      <c r="D399" s="262"/>
      <c r="E399" s="224" t="s">
        <v>27</v>
      </c>
      <c r="F399" s="224"/>
      <c r="G399" s="226">
        <v>10057.15</v>
      </c>
      <c r="H399" s="227"/>
      <c r="I399" s="295">
        <v>0</v>
      </c>
      <c r="J399" s="295"/>
      <c r="K399" s="226">
        <v>100000</v>
      </c>
      <c r="L399" s="227"/>
      <c r="M399" s="95">
        <f t="shared" si="305"/>
        <v>-100000</v>
      </c>
      <c r="N399" s="96">
        <v>0</v>
      </c>
      <c r="O399" s="295"/>
      <c r="P399" s="295"/>
      <c r="Q399" s="226"/>
      <c r="R399" s="227"/>
      <c r="S399" s="118"/>
    </row>
    <row r="400" spans="2:19" ht="35.25" customHeight="1" x14ac:dyDescent="0.25">
      <c r="B400" s="92"/>
      <c r="C400" s="570" t="s">
        <v>152</v>
      </c>
      <c r="D400" s="570"/>
      <c r="E400" s="570" t="s">
        <v>37</v>
      </c>
      <c r="F400" s="570"/>
      <c r="G400" s="562">
        <v>14384.64</v>
      </c>
      <c r="H400" s="562"/>
      <c r="I400" s="562">
        <v>0</v>
      </c>
      <c r="J400" s="562"/>
      <c r="K400" s="562">
        <v>0</v>
      </c>
      <c r="L400" s="562"/>
      <c r="M400" s="95">
        <f t="shared" si="305"/>
        <v>0</v>
      </c>
      <c r="N400" s="96">
        <v>0</v>
      </c>
      <c r="O400" s="227"/>
      <c r="P400" s="562"/>
      <c r="Q400" s="562"/>
      <c r="R400" s="562"/>
      <c r="S400" s="118"/>
    </row>
    <row r="401" spans="2:19" ht="18" customHeight="1" x14ac:dyDescent="0.25">
      <c r="B401" s="34"/>
      <c r="C401" s="266">
        <v>3</v>
      </c>
      <c r="D401" s="267"/>
      <c r="E401" s="268" t="s">
        <v>38</v>
      </c>
      <c r="F401" s="268"/>
      <c r="G401" s="273">
        <f>G402</f>
        <v>108463.03999999999</v>
      </c>
      <c r="H401" s="274"/>
      <c r="I401" s="275">
        <f t="shared" ref="I401" si="306">I402</f>
        <v>51000</v>
      </c>
      <c r="J401" s="275"/>
      <c r="K401" s="273">
        <f t="shared" ref="K401" si="307">K402</f>
        <v>100000</v>
      </c>
      <c r="L401" s="274"/>
      <c r="M401" s="22"/>
      <c r="N401" s="66">
        <f>SUM(N402)</f>
        <v>50000</v>
      </c>
      <c r="O401" s="275">
        <f t="shared" ref="O401" si="308">O402</f>
        <v>100000</v>
      </c>
      <c r="P401" s="275"/>
      <c r="Q401" s="273">
        <f t="shared" ref="Q401" si="309">Q402</f>
        <v>100000</v>
      </c>
      <c r="R401" s="274"/>
      <c r="S401" s="40"/>
    </row>
    <row r="402" spans="2:19" ht="15" customHeight="1" x14ac:dyDescent="0.25">
      <c r="B402" s="33"/>
      <c r="C402" s="263">
        <v>32</v>
      </c>
      <c r="D402" s="264"/>
      <c r="E402" s="265" t="s">
        <v>40</v>
      </c>
      <c r="F402" s="265"/>
      <c r="G402" s="237">
        <v>108463.03999999999</v>
      </c>
      <c r="H402" s="238"/>
      <c r="I402" s="242">
        <v>51000</v>
      </c>
      <c r="J402" s="242"/>
      <c r="K402" s="237">
        <v>100000</v>
      </c>
      <c r="L402" s="238"/>
      <c r="M402" s="44"/>
      <c r="N402" s="64">
        <v>50000</v>
      </c>
      <c r="O402" s="242">
        <v>100000</v>
      </c>
      <c r="P402" s="242"/>
      <c r="Q402" s="237">
        <v>100000</v>
      </c>
      <c r="R402" s="238"/>
      <c r="S402" s="32" t="s">
        <v>353</v>
      </c>
    </row>
    <row r="403" spans="2:19" ht="28.5" customHeight="1" x14ac:dyDescent="0.25">
      <c r="B403" s="34"/>
      <c r="C403" s="266">
        <v>4</v>
      </c>
      <c r="D403" s="267"/>
      <c r="E403" s="268" t="s">
        <v>45</v>
      </c>
      <c r="F403" s="268"/>
      <c r="G403" s="273">
        <f>G404+G405</f>
        <v>8143.34</v>
      </c>
      <c r="H403" s="274"/>
      <c r="I403" s="275">
        <f t="shared" ref="I403" si="310">I404+I405</f>
        <v>0</v>
      </c>
      <c r="J403" s="275"/>
      <c r="K403" s="273">
        <f t="shared" ref="K403" si="311">K404+K405</f>
        <v>200000</v>
      </c>
      <c r="L403" s="274"/>
      <c r="M403" s="22"/>
      <c r="N403" s="66">
        <f>SUM(N404:N405)</f>
        <v>0</v>
      </c>
      <c r="O403" s="275">
        <f t="shared" ref="O403" si="312">O404+O405</f>
        <v>200000</v>
      </c>
      <c r="P403" s="275"/>
      <c r="Q403" s="273">
        <f t="shared" ref="Q403" si="313">Q404+Q405</f>
        <v>200000</v>
      </c>
      <c r="R403" s="274"/>
      <c r="S403" s="32"/>
    </row>
    <row r="404" spans="2:19" ht="44.25" customHeight="1" x14ac:dyDescent="0.25">
      <c r="B404" s="33"/>
      <c r="C404" s="263">
        <v>42</v>
      </c>
      <c r="D404" s="264"/>
      <c r="E404" s="265" t="s">
        <v>51</v>
      </c>
      <c r="F404" s="265"/>
      <c r="G404" s="237">
        <v>8143.34</v>
      </c>
      <c r="H404" s="238"/>
      <c r="I404" s="242">
        <v>0</v>
      </c>
      <c r="J404" s="242"/>
      <c r="K404" s="237">
        <v>100000</v>
      </c>
      <c r="L404" s="238"/>
      <c r="M404" s="44"/>
      <c r="N404" s="64">
        <v>0</v>
      </c>
      <c r="O404" s="242">
        <v>100000</v>
      </c>
      <c r="P404" s="242"/>
      <c r="Q404" s="237">
        <v>100000</v>
      </c>
      <c r="R404" s="238"/>
      <c r="S404" s="32" t="s">
        <v>353</v>
      </c>
    </row>
    <row r="405" spans="2:19" ht="42.75" customHeight="1" x14ac:dyDescent="0.25">
      <c r="B405" s="34"/>
      <c r="C405" s="319">
        <v>45</v>
      </c>
      <c r="D405" s="320"/>
      <c r="E405" s="268" t="s">
        <v>131</v>
      </c>
      <c r="F405" s="268"/>
      <c r="G405" s="273">
        <v>0</v>
      </c>
      <c r="H405" s="274"/>
      <c r="I405" s="275">
        <v>0</v>
      </c>
      <c r="J405" s="275"/>
      <c r="K405" s="273">
        <v>100000</v>
      </c>
      <c r="L405" s="274"/>
      <c r="M405" s="22"/>
      <c r="N405" s="66">
        <v>0</v>
      </c>
      <c r="O405" s="275">
        <v>100000</v>
      </c>
      <c r="P405" s="275"/>
      <c r="Q405" s="273">
        <v>100000</v>
      </c>
      <c r="R405" s="274"/>
      <c r="S405" s="32" t="s">
        <v>353</v>
      </c>
    </row>
    <row r="406" spans="2:19" ht="15" customHeight="1" x14ac:dyDescent="0.25">
      <c r="B406" s="37"/>
      <c r="C406" s="276" t="s">
        <v>148</v>
      </c>
      <c r="D406" s="277"/>
      <c r="E406" s="301" t="s">
        <v>156</v>
      </c>
      <c r="F406" s="301"/>
      <c r="G406" s="302">
        <f>G407+G412+G421</f>
        <v>105087.06999999999</v>
      </c>
      <c r="H406" s="303"/>
      <c r="I406" s="336">
        <f t="shared" ref="I406" si="314">I407+I412+I421</f>
        <v>201000</v>
      </c>
      <c r="J406" s="336"/>
      <c r="K406" s="302">
        <f>K407+K412+K421</f>
        <v>237500</v>
      </c>
      <c r="L406" s="303"/>
      <c r="M406" s="77">
        <f>M407+M412+M421</f>
        <v>242500</v>
      </c>
      <c r="N406" s="77">
        <f>N407+N412+N421</f>
        <v>480000</v>
      </c>
      <c r="O406" s="336">
        <f t="shared" ref="O406" si="315">O407+O412+O421</f>
        <v>237500</v>
      </c>
      <c r="P406" s="336"/>
      <c r="Q406" s="302">
        <f t="shared" ref="Q406" si="316">Q407+Q412+Q421</f>
        <v>237500</v>
      </c>
      <c r="R406" s="303"/>
      <c r="S406" s="30"/>
    </row>
    <row r="407" spans="2:19" ht="33.75" customHeight="1" x14ac:dyDescent="0.25">
      <c r="B407" s="31"/>
      <c r="C407" s="309" t="s">
        <v>149</v>
      </c>
      <c r="D407" s="310"/>
      <c r="E407" s="311" t="s">
        <v>157</v>
      </c>
      <c r="F407" s="311"/>
      <c r="G407" s="312">
        <f>G410</f>
        <v>69461.899999999994</v>
      </c>
      <c r="H407" s="313"/>
      <c r="I407" s="318">
        <f t="shared" ref="I407" si="317">I410</f>
        <v>180000</v>
      </c>
      <c r="J407" s="318"/>
      <c r="K407" s="312">
        <f t="shared" ref="K407" si="318">K410</f>
        <v>170000</v>
      </c>
      <c r="L407" s="313"/>
      <c r="M407" s="45">
        <f>N407-K407</f>
        <v>150000</v>
      </c>
      <c r="N407" s="67">
        <f>N410</f>
        <v>320000</v>
      </c>
      <c r="O407" s="318">
        <f t="shared" ref="O407" si="319">O410</f>
        <v>170000</v>
      </c>
      <c r="P407" s="318"/>
      <c r="Q407" s="312">
        <f t="shared" ref="Q407" si="320">Q410</f>
        <v>170000</v>
      </c>
      <c r="R407" s="313"/>
      <c r="S407" s="32"/>
    </row>
    <row r="408" spans="2:19" ht="23.25" customHeight="1" x14ac:dyDescent="0.25">
      <c r="B408" s="117"/>
      <c r="C408" s="261" t="s">
        <v>113</v>
      </c>
      <c r="D408" s="262"/>
      <c r="E408" s="278" t="s">
        <v>29</v>
      </c>
      <c r="F408" s="278"/>
      <c r="G408" s="226">
        <v>69461.899999999994</v>
      </c>
      <c r="H408" s="227"/>
      <c r="I408" s="295">
        <v>180000</v>
      </c>
      <c r="J408" s="295"/>
      <c r="K408" s="226">
        <v>170000</v>
      </c>
      <c r="L408" s="227"/>
      <c r="M408" s="95">
        <f>N408-K408</f>
        <v>124200</v>
      </c>
      <c r="N408" s="96">
        <f>N407-N409</f>
        <v>294200</v>
      </c>
      <c r="O408" s="295"/>
      <c r="P408" s="295"/>
      <c r="Q408" s="226"/>
      <c r="R408" s="227"/>
      <c r="S408" s="118"/>
    </row>
    <row r="409" spans="2:19" ht="23.25" customHeight="1" x14ac:dyDescent="0.25">
      <c r="B409" s="117"/>
      <c r="C409" s="261" t="s">
        <v>152</v>
      </c>
      <c r="D409" s="262"/>
      <c r="E409" s="261" t="s">
        <v>37</v>
      </c>
      <c r="F409" s="262"/>
      <c r="G409" s="143"/>
      <c r="H409" s="144"/>
      <c r="I409" s="95"/>
      <c r="J409" s="95"/>
      <c r="K409" s="143"/>
      <c r="L409" s="144"/>
      <c r="M409" s="95"/>
      <c r="N409" s="96">
        <v>25800</v>
      </c>
      <c r="O409" s="95"/>
      <c r="P409" s="95"/>
      <c r="Q409" s="143"/>
      <c r="R409" s="144"/>
      <c r="S409" s="118"/>
    </row>
    <row r="410" spans="2:19" ht="18" customHeight="1" x14ac:dyDescent="0.25">
      <c r="B410" s="34"/>
      <c r="C410" s="266">
        <v>3</v>
      </c>
      <c r="D410" s="267"/>
      <c r="E410" s="268" t="s">
        <v>38</v>
      </c>
      <c r="F410" s="268"/>
      <c r="G410" s="273">
        <f>G411</f>
        <v>69461.899999999994</v>
      </c>
      <c r="H410" s="274"/>
      <c r="I410" s="275">
        <f t="shared" ref="I410" si="321">I411</f>
        <v>180000</v>
      </c>
      <c r="J410" s="275"/>
      <c r="K410" s="273">
        <f t="shared" ref="K410" si="322">K411</f>
        <v>170000</v>
      </c>
      <c r="L410" s="274"/>
      <c r="M410" s="22"/>
      <c r="N410" s="66">
        <f>SUM(N411)</f>
        <v>320000</v>
      </c>
      <c r="O410" s="275">
        <f t="shared" ref="O410" si="323">O411</f>
        <v>170000</v>
      </c>
      <c r="P410" s="275"/>
      <c r="Q410" s="273">
        <f t="shared" ref="Q410" si="324">Q411</f>
        <v>170000</v>
      </c>
      <c r="R410" s="274"/>
      <c r="S410" s="40"/>
    </row>
    <row r="411" spans="2:19" ht="17.25" customHeight="1" x14ac:dyDescent="0.25">
      <c r="B411" s="33"/>
      <c r="C411" s="263">
        <v>32</v>
      </c>
      <c r="D411" s="264"/>
      <c r="E411" s="265" t="s">
        <v>40</v>
      </c>
      <c r="F411" s="265"/>
      <c r="G411" s="237">
        <v>69461.899999999994</v>
      </c>
      <c r="H411" s="238"/>
      <c r="I411" s="242">
        <v>180000</v>
      </c>
      <c r="J411" s="242"/>
      <c r="K411" s="237">
        <v>170000</v>
      </c>
      <c r="L411" s="238"/>
      <c r="M411" s="44"/>
      <c r="N411" s="64">
        <v>320000</v>
      </c>
      <c r="O411" s="242">
        <v>170000</v>
      </c>
      <c r="P411" s="242"/>
      <c r="Q411" s="237">
        <v>170000</v>
      </c>
      <c r="R411" s="238"/>
      <c r="S411" s="32" t="s">
        <v>351</v>
      </c>
    </row>
    <row r="412" spans="2:19" ht="42" customHeight="1" x14ac:dyDescent="0.25">
      <c r="B412" s="31"/>
      <c r="C412" s="309" t="s">
        <v>150</v>
      </c>
      <c r="D412" s="310"/>
      <c r="E412" s="311" t="s">
        <v>158</v>
      </c>
      <c r="F412" s="311"/>
      <c r="G412" s="312">
        <f>G416+G418</f>
        <v>0</v>
      </c>
      <c r="H412" s="313"/>
      <c r="I412" s="318">
        <f t="shared" ref="I412" si="325">I416+I418</f>
        <v>0</v>
      </c>
      <c r="J412" s="318"/>
      <c r="K412" s="312">
        <f t="shared" ref="K412" si="326">K416+K418</f>
        <v>50000</v>
      </c>
      <c r="L412" s="313"/>
      <c r="M412" s="45">
        <f>N412-K412</f>
        <v>40000</v>
      </c>
      <c r="N412" s="67">
        <f>N416+N418</f>
        <v>90000</v>
      </c>
      <c r="O412" s="318">
        <f t="shared" ref="O412" si="327">O416+O418</f>
        <v>50000</v>
      </c>
      <c r="P412" s="318"/>
      <c r="Q412" s="312">
        <f t="shared" ref="Q412" si="328">Q416+Q418</f>
        <v>50000</v>
      </c>
      <c r="R412" s="313"/>
      <c r="S412" s="32"/>
    </row>
    <row r="413" spans="2:19" ht="25.5" customHeight="1" x14ac:dyDescent="0.25">
      <c r="B413" s="117"/>
      <c r="C413" s="261" t="s">
        <v>113</v>
      </c>
      <c r="D413" s="262"/>
      <c r="E413" s="278" t="s">
        <v>29</v>
      </c>
      <c r="F413" s="278"/>
      <c r="G413" s="226">
        <v>0</v>
      </c>
      <c r="H413" s="227"/>
      <c r="I413" s="295">
        <v>0</v>
      </c>
      <c r="J413" s="295"/>
      <c r="K413" s="226">
        <v>30000</v>
      </c>
      <c r="L413" s="227"/>
      <c r="M413" s="95">
        <f t="shared" ref="M413:M415" si="329">N413-K413</f>
        <v>-20000</v>
      </c>
      <c r="N413" s="96">
        <v>10000</v>
      </c>
      <c r="O413" s="295"/>
      <c r="P413" s="295"/>
      <c r="Q413" s="226"/>
      <c r="R413" s="227"/>
      <c r="S413" s="118"/>
    </row>
    <row r="414" spans="2:19" ht="18" customHeight="1" x14ac:dyDescent="0.25">
      <c r="B414" s="117"/>
      <c r="C414" s="261" t="s">
        <v>112</v>
      </c>
      <c r="D414" s="262"/>
      <c r="E414" s="261" t="s">
        <v>26</v>
      </c>
      <c r="F414" s="262"/>
      <c r="G414" s="226"/>
      <c r="H414" s="227"/>
      <c r="I414" s="226"/>
      <c r="J414" s="227"/>
      <c r="K414" s="226">
        <v>0</v>
      </c>
      <c r="L414" s="227"/>
      <c r="M414" s="95">
        <f t="shared" si="329"/>
        <v>80000</v>
      </c>
      <c r="N414" s="96">
        <v>80000</v>
      </c>
      <c r="O414" s="95"/>
      <c r="P414" s="95"/>
      <c r="Q414" s="143"/>
      <c r="R414" s="144"/>
      <c r="S414" s="118"/>
    </row>
    <row r="415" spans="2:19" ht="36" customHeight="1" x14ac:dyDescent="0.25">
      <c r="B415" s="119"/>
      <c r="C415" s="304" t="s">
        <v>152</v>
      </c>
      <c r="D415" s="305"/>
      <c r="E415" s="290" t="s">
        <v>37</v>
      </c>
      <c r="F415" s="290"/>
      <c r="G415" s="306">
        <v>0</v>
      </c>
      <c r="H415" s="307"/>
      <c r="I415" s="308">
        <v>0</v>
      </c>
      <c r="J415" s="308"/>
      <c r="K415" s="306">
        <v>20000</v>
      </c>
      <c r="L415" s="307"/>
      <c r="M415" s="166">
        <f t="shared" si="329"/>
        <v>-20000</v>
      </c>
      <c r="N415" s="100">
        <v>0</v>
      </c>
      <c r="O415" s="308"/>
      <c r="P415" s="308"/>
      <c r="Q415" s="306"/>
      <c r="R415" s="307"/>
      <c r="S415" s="172"/>
    </row>
    <row r="416" spans="2:19" ht="18.75" customHeight="1" x14ac:dyDescent="0.25">
      <c r="B416" s="33"/>
      <c r="C416" s="299">
        <v>3</v>
      </c>
      <c r="D416" s="300"/>
      <c r="E416" s="265" t="s">
        <v>38</v>
      </c>
      <c r="F416" s="265"/>
      <c r="G416" s="237">
        <f>G417</f>
        <v>0</v>
      </c>
      <c r="H416" s="238"/>
      <c r="I416" s="242">
        <f t="shared" ref="I416" si="330">I417</f>
        <v>0</v>
      </c>
      <c r="J416" s="242"/>
      <c r="K416" s="237">
        <f t="shared" ref="K416" si="331">K417</f>
        <v>10000</v>
      </c>
      <c r="L416" s="238"/>
      <c r="M416" s="44"/>
      <c r="N416" s="64">
        <f>SUM(N417)</f>
        <v>10000</v>
      </c>
      <c r="O416" s="242">
        <f t="shared" ref="O416" si="332">O417</f>
        <v>10000</v>
      </c>
      <c r="P416" s="242"/>
      <c r="Q416" s="237">
        <f t="shared" ref="Q416" si="333">Q417</f>
        <v>10000</v>
      </c>
      <c r="R416" s="238"/>
      <c r="S416" s="32"/>
    </row>
    <row r="417" spans="2:20" ht="17.25" customHeight="1" x14ac:dyDescent="0.25">
      <c r="B417" s="34"/>
      <c r="C417" s="319">
        <v>32</v>
      </c>
      <c r="D417" s="320"/>
      <c r="E417" s="268" t="s">
        <v>40</v>
      </c>
      <c r="F417" s="268"/>
      <c r="G417" s="273">
        <v>0</v>
      </c>
      <c r="H417" s="274"/>
      <c r="I417" s="275">
        <v>0</v>
      </c>
      <c r="J417" s="275"/>
      <c r="K417" s="273">
        <v>10000</v>
      </c>
      <c r="L417" s="274"/>
      <c r="M417" s="22"/>
      <c r="N417" s="66">
        <v>10000</v>
      </c>
      <c r="O417" s="275">
        <v>10000</v>
      </c>
      <c r="P417" s="275"/>
      <c r="Q417" s="273">
        <v>10000</v>
      </c>
      <c r="R417" s="274"/>
      <c r="S417" s="32" t="s">
        <v>353</v>
      </c>
    </row>
    <row r="418" spans="2:20" ht="32.25" customHeight="1" x14ac:dyDescent="0.25">
      <c r="B418" s="33"/>
      <c r="C418" s="299">
        <v>4</v>
      </c>
      <c r="D418" s="300"/>
      <c r="E418" s="265" t="s">
        <v>45</v>
      </c>
      <c r="F418" s="265"/>
      <c r="G418" s="237">
        <f>G419+G420</f>
        <v>0</v>
      </c>
      <c r="H418" s="238"/>
      <c r="I418" s="242">
        <f t="shared" ref="I418" si="334">I419+I420</f>
        <v>0</v>
      </c>
      <c r="J418" s="242"/>
      <c r="K418" s="237">
        <f t="shared" ref="K418" si="335">K419+K420</f>
        <v>40000</v>
      </c>
      <c r="L418" s="238"/>
      <c r="M418" s="44"/>
      <c r="N418" s="64">
        <f>SUM(N419:N420)</f>
        <v>80000</v>
      </c>
      <c r="O418" s="242">
        <f t="shared" ref="O418" si="336">O419+O420</f>
        <v>40000</v>
      </c>
      <c r="P418" s="242"/>
      <c r="Q418" s="237">
        <f t="shared" ref="Q418" si="337">Q419+Q420</f>
        <v>40000</v>
      </c>
      <c r="R418" s="238"/>
      <c r="S418" s="32"/>
    </row>
    <row r="419" spans="2:20" ht="27" customHeight="1" x14ac:dyDescent="0.25">
      <c r="B419" s="34"/>
      <c r="C419" s="319">
        <v>41</v>
      </c>
      <c r="D419" s="320"/>
      <c r="E419" s="268" t="s">
        <v>46</v>
      </c>
      <c r="F419" s="268"/>
      <c r="G419" s="273">
        <v>0</v>
      </c>
      <c r="H419" s="274"/>
      <c r="I419" s="275">
        <v>0</v>
      </c>
      <c r="J419" s="275"/>
      <c r="K419" s="273">
        <v>20000</v>
      </c>
      <c r="L419" s="274"/>
      <c r="M419" s="22"/>
      <c r="N419" s="66">
        <v>0</v>
      </c>
      <c r="O419" s="275">
        <v>20000</v>
      </c>
      <c r="P419" s="275"/>
      <c r="Q419" s="273">
        <v>20000</v>
      </c>
      <c r="R419" s="274"/>
      <c r="S419" s="32" t="s">
        <v>353</v>
      </c>
    </row>
    <row r="420" spans="2:20" ht="28.5" customHeight="1" x14ac:dyDescent="0.25">
      <c r="B420" s="33"/>
      <c r="C420" s="263">
        <v>42</v>
      </c>
      <c r="D420" s="264"/>
      <c r="E420" s="265" t="s">
        <v>51</v>
      </c>
      <c r="F420" s="265"/>
      <c r="G420" s="237">
        <v>0</v>
      </c>
      <c r="H420" s="238"/>
      <c r="I420" s="242">
        <v>0</v>
      </c>
      <c r="J420" s="242"/>
      <c r="K420" s="237">
        <v>20000</v>
      </c>
      <c r="L420" s="238"/>
      <c r="M420" s="44"/>
      <c r="N420" s="64">
        <v>80000</v>
      </c>
      <c r="O420" s="242">
        <v>20000</v>
      </c>
      <c r="P420" s="242"/>
      <c r="Q420" s="237">
        <v>20000</v>
      </c>
      <c r="R420" s="238"/>
      <c r="S420" s="32" t="s">
        <v>353</v>
      </c>
    </row>
    <row r="421" spans="2:20" ht="28.5" customHeight="1" x14ac:dyDescent="0.25">
      <c r="B421" s="31"/>
      <c r="C421" s="309" t="s">
        <v>151</v>
      </c>
      <c r="D421" s="310"/>
      <c r="E421" s="311" t="s">
        <v>159</v>
      </c>
      <c r="F421" s="311"/>
      <c r="G421" s="312">
        <f>G426+G428</f>
        <v>35625.17</v>
      </c>
      <c r="H421" s="313"/>
      <c r="I421" s="318">
        <f t="shared" ref="I421" si="338">I426+I428</f>
        <v>21000</v>
      </c>
      <c r="J421" s="318"/>
      <c r="K421" s="312">
        <f t="shared" ref="K421" si="339">K426+K428</f>
        <v>17500</v>
      </c>
      <c r="L421" s="313"/>
      <c r="M421" s="45">
        <f>N421-K421</f>
        <v>52500</v>
      </c>
      <c r="N421" s="67">
        <f>N426+N428</f>
        <v>70000</v>
      </c>
      <c r="O421" s="318">
        <f t="shared" ref="O421" si="340">O426+O428</f>
        <v>17500</v>
      </c>
      <c r="P421" s="318"/>
      <c r="Q421" s="312">
        <f t="shared" ref="Q421" si="341">Q426+Q428</f>
        <v>17500</v>
      </c>
      <c r="R421" s="313"/>
      <c r="S421" s="32"/>
    </row>
    <row r="422" spans="2:20" ht="27.75" customHeight="1" x14ac:dyDescent="0.4">
      <c r="B422" s="117"/>
      <c r="C422" s="261" t="s">
        <v>113</v>
      </c>
      <c r="D422" s="262"/>
      <c r="E422" s="278" t="s">
        <v>29</v>
      </c>
      <c r="F422" s="278"/>
      <c r="G422" s="226">
        <v>35625.17</v>
      </c>
      <c r="H422" s="227"/>
      <c r="I422" s="295">
        <v>4000</v>
      </c>
      <c r="J422" s="295"/>
      <c r="K422" s="226">
        <v>7500</v>
      </c>
      <c r="L422" s="227"/>
      <c r="M422" s="95">
        <f t="shared" ref="M422:M425" si="342">N422-K422</f>
        <v>-7500</v>
      </c>
      <c r="N422" s="96">
        <v>0</v>
      </c>
      <c r="O422" s="295"/>
      <c r="P422" s="295"/>
      <c r="Q422" s="226"/>
      <c r="R422" s="227"/>
      <c r="S422" s="118"/>
      <c r="T422" s="179"/>
    </row>
    <row r="423" spans="2:20" ht="22.5" customHeight="1" x14ac:dyDescent="0.25">
      <c r="B423" s="117"/>
      <c r="C423" s="261" t="s">
        <v>112</v>
      </c>
      <c r="D423" s="262"/>
      <c r="E423" s="290" t="s">
        <v>26</v>
      </c>
      <c r="F423" s="290"/>
      <c r="G423" s="226">
        <v>0</v>
      </c>
      <c r="H423" s="227"/>
      <c r="I423" s="226">
        <v>17000</v>
      </c>
      <c r="J423" s="227"/>
      <c r="K423" s="226">
        <v>10000</v>
      </c>
      <c r="L423" s="227"/>
      <c r="M423" s="95"/>
      <c r="N423" s="96">
        <v>17000</v>
      </c>
      <c r="O423" s="291"/>
      <c r="P423" s="292"/>
      <c r="Q423" s="143"/>
      <c r="R423" s="144"/>
      <c r="S423" s="118"/>
      <c r="T423" s="180"/>
    </row>
    <row r="424" spans="2:20" ht="15" customHeight="1" x14ac:dyDescent="0.25">
      <c r="B424" s="117"/>
      <c r="C424" s="261" t="s">
        <v>146</v>
      </c>
      <c r="D424" s="262"/>
      <c r="E424" s="278" t="s">
        <v>27</v>
      </c>
      <c r="F424" s="278"/>
      <c r="G424" s="226">
        <v>0</v>
      </c>
      <c r="H424" s="227"/>
      <c r="I424" s="295">
        <v>0</v>
      </c>
      <c r="J424" s="295"/>
      <c r="K424" s="226">
        <v>0</v>
      </c>
      <c r="L424" s="227"/>
      <c r="M424" s="95">
        <f t="shared" si="342"/>
        <v>53000</v>
      </c>
      <c r="N424" s="96">
        <v>53000</v>
      </c>
      <c r="O424" s="295"/>
      <c r="P424" s="295"/>
      <c r="Q424" s="226"/>
      <c r="R424" s="227"/>
      <c r="S424" s="118"/>
      <c r="T424" s="180"/>
    </row>
    <row r="425" spans="2:20" ht="15.75" customHeight="1" x14ac:dyDescent="0.25">
      <c r="B425" s="119"/>
      <c r="C425" s="304" t="s">
        <v>153</v>
      </c>
      <c r="D425" s="305"/>
      <c r="E425" s="290" t="s">
        <v>33</v>
      </c>
      <c r="F425" s="290"/>
      <c r="G425" s="306">
        <v>0</v>
      </c>
      <c r="H425" s="307"/>
      <c r="I425" s="308">
        <v>0</v>
      </c>
      <c r="J425" s="308"/>
      <c r="K425" s="306">
        <v>0</v>
      </c>
      <c r="L425" s="307"/>
      <c r="M425" s="95">
        <f t="shared" si="342"/>
        <v>0</v>
      </c>
      <c r="N425" s="100">
        <v>0</v>
      </c>
      <c r="O425" s="308"/>
      <c r="P425" s="308"/>
      <c r="Q425" s="306"/>
      <c r="R425" s="307"/>
      <c r="S425" s="118"/>
      <c r="T425" s="180"/>
    </row>
    <row r="426" spans="2:20" ht="19.5" customHeight="1" x14ac:dyDescent="0.25">
      <c r="B426" s="33"/>
      <c r="C426" s="299">
        <v>3</v>
      </c>
      <c r="D426" s="300"/>
      <c r="E426" s="265" t="s">
        <v>38</v>
      </c>
      <c r="F426" s="265"/>
      <c r="G426" s="237">
        <f>G427</f>
        <v>2125.17</v>
      </c>
      <c r="H426" s="238"/>
      <c r="I426" s="242">
        <f t="shared" ref="I426" si="343">I427</f>
        <v>4000</v>
      </c>
      <c r="J426" s="242"/>
      <c r="K426" s="237">
        <f t="shared" ref="K426" si="344">K427</f>
        <v>7500</v>
      </c>
      <c r="L426" s="238"/>
      <c r="M426" s="44"/>
      <c r="N426" s="64">
        <f>SUM(N427)</f>
        <v>30000</v>
      </c>
      <c r="O426" s="242">
        <f t="shared" ref="O426" si="345">O427</f>
        <v>7500</v>
      </c>
      <c r="P426" s="242"/>
      <c r="Q426" s="237">
        <f t="shared" ref="Q426" si="346">Q427</f>
        <v>7500</v>
      </c>
      <c r="R426" s="238"/>
      <c r="S426" s="32"/>
    </row>
    <row r="427" spans="2:20" ht="15" customHeight="1" x14ac:dyDescent="0.25">
      <c r="B427" s="34"/>
      <c r="C427" s="319">
        <v>32</v>
      </c>
      <c r="D427" s="320"/>
      <c r="E427" s="268" t="s">
        <v>40</v>
      </c>
      <c r="F427" s="268"/>
      <c r="G427" s="273">
        <v>2125.17</v>
      </c>
      <c r="H427" s="274"/>
      <c r="I427" s="275">
        <v>4000</v>
      </c>
      <c r="J427" s="275"/>
      <c r="K427" s="273">
        <v>7500</v>
      </c>
      <c r="L427" s="274"/>
      <c r="M427" s="22"/>
      <c r="N427" s="66">
        <v>30000</v>
      </c>
      <c r="O427" s="275">
        <v>7500</v>
      </c>
      <c r="P427" s="275"/>
      <c r="Q427" s="273">
        <v>7500</v>
      </c>
      <c r="R427" s="274"/>
      <c r="S427" s="32" t="s">
        <v>354</v>
      </c>
    </row>
    <row r="428" spans="2:20" ht="28.5" customHeight="1" x14ac:dyDescent="0.25">
      <c r="B428" s="33"/>
      <c r="C428" s="299">
        <v>4</v>
      </c>
      <c r="D428" s="300"/>
      <c r="E428" s="265" t="s">
        <v>45</v>
      </c>
      <c r="F428" s="265"/>
      <c r="G428" s="237">
        <f>G429+G430</f>
        <v>33500</v>
      </c>
      <c r="H428" s="238"/>
      <c r="I428" s="242">
        <f t="shared" ref="I428" si="347">I429+I430</f>
        <v>17000</v>
      </c>
      <c r="J428" s="242"/>
      <c r="K428" s="237">
        <f t="shared" ref="K428" si="348">K429+K430</f>
        <v>10000</v>
      </c>
      <c r="L428" s="238"/>
      <c r="M428" s="44"/>
      <c r="N428" s="64">
        <f>SUM(N429:N430)</f>
        <v>40000</v>
      </c>
      <c r="O428" s="242">
        <f t="shared" ref="O428" si="349">O429+O430</f>
        <v>10000</v>
      </c>
      <c r="P428" s="242"/>
      <c r="Q428" s="237">
        <f t="shared" ref="Q428" si="350">Q429+Q430</f>
        <v>10000</v>
      </c>
      <c r="R428" s="238"/>
      <c r="S428" s="32"/>
    </row>
    <row r="429" spans="2:20" ht="42.75" customHeight="1" x14ac:dyDescent="0.25">
      <c r="B429" s="34"/>
      <c r="C429" s="319">
        <v>42</v>
      </c>
      <c r="D429" s="320"/>
      <c r="E429" s="268" t="s">
        <v>51</v>
      </c>
      <c r="F429" s="268"/>
      <c r="G429" s="273">
        <v>33500</v>
      </c>
      <c r="H429" s="274"/>
      <c r="I429" s="275">
        <v>17000</v>
      </c>
      <c r="J429" s="275"/>
      <c r="K429" s="273">
        <v>10000</v>
      </c>
      <c r="L429" s="274"/>
      <c r="M429" s="22"/>
      <c r="N429" s="66">
        <v>40000</v>
      </c>
      <c r="O429" s="275">
        <v>10000</v>
      </c>
      <c r="P429" s="275"/>
      <c r="Q429" s="273">
        <v>10000</v>
      </c>
      <c r="R429" s="274"/>
      <c r="S429" s="32" t="s">
        <v>354</v>
      </c>
    </row>
    <row r="430" spans="2:20" ht="43.5" customHeight="1" x14ac:dyDescent="0.25">
      <c r="B430" s="33"/>
      <c r="C430" s="263">
        <v>45</v>
      </c>
      <c r="D430" s="264"/>
      <c r="E430" s="265" t="s">
        <v>131</v>
      </c>
      <c r="F430" s="265"/>
      <c r="G430" s="237">
        <v>0</v>
      </c>
      <c r="H430" s="238"/>
      <c r="I430" s="242">
        <v>0</v>
      </c>
      <c r="J430" s="242"/>
      <c r="K430" s="237">
        <v>0</v>
      </c>
      <c r="L430" s="238"/>
      <c r="M430" s="44"/>
      <c r="N430" s="64"/>
      <c r="O430" s="242">
        <v>0</v>
      </c>
      <c r="P430" s="242"/>
      <c r="Q430" s="237">
        <v>0</v>
      </c>
      <c r="R430" s="238"/>
      <c r="S430" s="32" t="s">
        <v>354</v>
      </c>
    </row>
    <row r="431" spans="2:20" ht="16.5" customHeight="1" x14ac:dyDescent="0.25">
      <c r="B431" s="39"/>
      <c r="C431" s="551" t="s">
        <v>154</v>
      </c>
      <c r="D431" s="552"/>
      <c r="E431" s="544" t="s">
        <v>160</v>
      </c>
      <c r="F431" s="544"/>
      <c r="G431" s="548">
        <f>G432+G439</f>
        <v>3094.78</v>
      </c>
      <c r="H431" s="549"/>
      <c r="I431" s="548">
        <f t="shared" ref="I431" si="351">I432+I439</f>
        <v>21000</v>
      </c>
      <c r="J431" s="549"/>
      <c r="K431" s="548">
        <f>K432+K439</f>
        <v>47000</v>
      </c>
      <c r="L431" s="549"/>
      <c r="M431" s="80">
        <f>M432+M439</f>
        <v>-33000</v>
      </c>
      <c r="N431" s="80">
        <f>N432+N439</f>
        <v>14000</v>
      </c>
      <c r="O431" s="553">
        <f t="shared" ref="O431" si="352">O432+O439</f>
        <v>26000</v>
      </c>
      <c r="P431" s="549"/>
      <c r="Q431" s="548">
        <f t="shared" ref="Q431" si="353">Q432+Q439</f>
        <v>26000</v>
      </c>
      <c r="R431" s="549"/>
      <c r="S431" s="30"/>
    </row>
    <row r="432" spans="2:20" ht="28.5" customHeight="1" x14ac:dyDescent="0.25">
      <c r="B432" s="35"/>
      <c r="C432" s="271" t="s">
        <v>155</v>
      </c>
      <c r="D432" s="272"/>
      <c r="E432" s="315" t="s">
        <v>161</v>
      </c>
      <c r="F432" s="315"/>
      <c r="G432" s="269">
        <f>G435+G437</f>
        <v>3094.78</v>
      </c>
      <c r="H432" s="270"/>
      <c r="I432" s="269">
        <f t="shared" ref="I432" si="354">I435+I437</f>
        <v>21000</v>
      </c>
      <c r="J432" s="270"/>
      <c r="K432" s="269">
        <f t="shared" ref="K432" si="355">K435+K437</f>
        <v>21000</v>
      </c>
      <c r="L432" s="270"/>
      <c r="M432" s="45">
        <f>N432-K432</f>
        <v>-15000</v>
      </c>
      <c r="N432" s="70">
        <f>N435+N437</f>
        <v>6000</v>
      </c>
      <c r="O432" s="337">
        <f t="shared" ref="O432" si="356">O435+O437</f>
        <v>21000</v>
      </c>
      <c r="P432" s="270"/>
      <c r="Q432" s="269">
        <f t="shared" ref="Q432" si="357">Q435+Q437</f>
        <v>21000</v>
      </c>
      <c r="R432" s="270"/>
      <c r="S432" s="32"/>
    </row>
    <row r="433" spans="2:20" ht="23.25" customHeight="1" x14ac:dyDescent="0.25">
      <c r="B433" s="117"/>
      <c r="C433" s="261" t="s">
        <v>113</v>
      </c>
      <c r="D433" s="262"/>
      <c r="E433" s="278" t="s">
        <v>29</v>
      </c>
      <c r="F433" s="278"/>
      <c r="G433" s="226">
        <v>3094.78</v>
      </c>
      <c r="H433" s="227"/>
      <c r="I433" s="295">
        <v>15000</v>
      </c>
      <c r="J433" s="295"/>
      <c r="K433" s="226">
        <v>6000</v>
      </c>
      <c r="L433" s="227"/>
      <c r="M433" s="95">
        <f>N433-K433</f>
        <v>0</v>
      </c>
      <c r="N433" s="96">
        <v>6000</v>
      </c>
      <c r="O433" s="295"/>
      <c r="P433" s="295"/>
      <c r="Q433" s="226"/>
      <c r="R433" s="227"/>
      <c r="S433" s="118"/>
    </row>
    <row r="434" spans="2:20" ht="23.25" customHeight="1" x14ac:dyDescent="0.25">
      <c r="B434" s="119"/>
      <c r="C434" s="304" t="s">
        <v>152</v>
      </c>
      <c r="D434" s="305"/>
      <c r="E434" s="290" t="s">
        <v>37</v>
      </c>
      <c r="F434" s="290"/>
      <c r="G434" s="306">
        <v>0</v>
      </c>
      <c r="H434" s="307"/>
      <c r="I434" s="308">
        <v>6000</v>
      </c>
      <c r="J434" s="308"/>
      <c r="K434" s="306">
        <v>15000</v>
      </c>
      <c r="L434" s="307"/>
      <c r="M434" s="166">
        <f t="shared" ref="M434" si="358">N434-K434</f>
        <v>-15000</v>
      </c>
      <c r="N434" s="100">
        <v>0</v>
      </c>
      <c r="O434" s="308"/>
      <c r="P434" s="308"/>
      <c r="Q434" s="306"/>
      <c r="R434" s="307"/>
      <c r="S434" s="172"/>
    </row>
    <row r="435" spans="2:20" ht="16.5" customHeight="1" x14ac:dyDescent="0.25">
      <c r="B435" s="33"/>
      <c r="C435" s="299">
        <v>3</v>
      </c>
      <c r="D435" s="300"/>
      <c r="E435" s="265" t="s">
        <v>38</v>
      </c>
      <c r="F435" s="265"/>
      <c r="G435" s="237">
        <f>G436</f>
        <v>2457.7800000000002</v>
      </c>
      <c r="H435" s="238"/>
      <c r="I435" s="237">
        <f t="shared" ref="I435" si="359">I436</f>
        <v>6000</v>
      </c>
      <c r="J435" s="238"/>
      <c r="K435" s="237">
        <f t="shared" ref="K435" si="360">K436</f>
        <v>6000</v>
      </c>
      <c r="L435" s="238"/>
      <c r="M435" s="44"/>
      <c r="N435" s="64">
        <f>SUM(N436)</f>
        <v>6000</v>
      </c>
      <c r="O435" s="242">
        <f t="shared" ref="O435" si="361">O436</f>
        <v>6000</v>
      </c>
      <c r="P435" s="238"/>
      <c r="Q435" s="237">
        <f t="shared" ref="Q435" si="362">Q436</f>
        <v>6000</v>
      </c>
      <c r="R435" s="238"/>
      <c r="S435" s="32"/>
    </row>
    <row r="436" spans="2:20" ht="18" customHeight="1" x14ac:dyDescent="0.25">
      <c r="B436" s="34"/>
      <c r="C436" s="319">
        <v>32</v>
      </c>
      <c r="D436" s="320"/>
      <c r="E436" s="268" t="s">
        <v>40</v>
      </c>
      <c r="F436" s="268"/>
      <c r="G436" s="273">
        <v>2457.7800000000002</v>
      </c>
      <c r="H436" s="274"/>
      <c r="I436" s="275">
        <v>6000</v>
      </c>
      <c r="J436" s="275"/>
      <c r="K436" s="273">
        <v>6000</v>
      </c>
      <c r="L436" s="274"/>
      <c r="M436" s="22"/>
      <c r="N436" s="66">
        <v>6000</v>
      </c>
      <c r="O436" s="275">
        <v>6000</v>
      </c>
      <c r="P436" s="275"/>
      <c r="Q436" s="273">
        <v>6000</v>
      </c>
      <c r="R436" s="274"/>
      <c r="S436" s="32" t="s">
        <v>351</v>
      </c>
    </row>
    <row r="437" spans="2:20" ht="27" customHeight="1" x14ac:dyDescent="0.25">
      <c r="B437" s="33"/>
      <c r="C437" s="299">
        <v>4</v>
      </c>
      <c r="D437" s="300"/>
      <c r="E437" s="265" t="s">
        <v>45</v>
      </c>
      <c r="F437" s="265"/>
      <c r="G437" s="237">
        <f>G438</f>
        <v>637</v>
      </c>
      <c r="H437" s="238"/>
      <c r="I437" s="237">
        <f t="shared" ref="I437" si="363">I438</f>
        <v>15000</v>
      </c>
      <c r="J437" s="238"/>
      <c r="K437" s="237">
        <f t="shared" ref="K437" si="364">K438</f>
        <v>15000</v>
      </c>
      <c r="L437" s="238"/>
      <c r="M437" s="44"/>
      <c r="N437" s="64">
        <f>SUM(N438)</f>
        <v>0</v>
      </c>
      <c r="O437" s="242">
        <f t="shared" ref="O437" si="365">O438</f>
        <v>15000</v>
      </c>
      <c r="P437" s="238"/>
      <c r="Q437" s="237">
        <f t="shared" ref="Q437" si="366">Q438</f>
        <v>15000</v>
      </c>
      <c r="R437" s="238"/>
      <c r="S437" s="32"/>
    </row>
    <row r="438" spans="2:20" ht="45.75" customHeight="1" x14ac:dyDescent="0.25">
      <c r="B438" s="34"/>
      <c r="C438" s="319">
        <v>41</v>
      </c>
      <c r="D438" s="320"/>
      <c r="E438" s="268" t="s">
        <v>46</v>
      </c>
      <c r="F438" s="268"/>
      <c r="G438" s="273">
        <v>637</v>
      </c>
      <c r="H438" s="274"/>
      <c r="I438" s="275">
        <v>15000</v>
      </c>
      <c r="J438" s="275"/>
      <c r="K438" s="273">
        <v>15000</v>
      </c>
      <c r="L438" s="274"/>
      <c r="M438" s="22"/>
      <c r="N438" s="66">
        <v>0</v>
      </c>
      <c r="O438" s="275">
        <v>15000</v>
      </c>
      <c r="P438" s="275"/>
      <c r="Q438" s="273">
        <v>15000</v>
      </c>
      <c r="R438" s="274"/>
      <c r="S438" s="32" t="s">
        <v>351</v>
      </c>
    </row>
    <row r="439" spans="2:20" ht="44.25" customHeight="1" x14ac:dyDescent="0.25">
      <c r="B439" s="35"/>
      <c r="C439" s="271" t="s">
        <v>162</v>
      </c>
      <c r="D439" s="272"/>
      <c r="E439" s="315" t="s">
        <v>336</v>
      </c>
      <c r="F439" s="315"/>
      <c r="G439" s="269">
        <f>G441+G443</f>
        <v>0</v>
      </c>
      <c r="H439" s="270"/>
      <c r="I439" s="269">
        <f t="shared" ref="I439" si="367">I441+I443</f>
        <v>0</v>
      </c>
      <c r="J439" s="270"/>
      <c r="K439" s="269">
        <f t="shared" ref="K439" si="368">K441+K443</f>
        <v>26000</v>
      </c>
      <c r="L439" s="270"/>
      <c r="M439" s="45">
        <f>N439-K439</f>
        <v>-18000</v>
      </c>
      <c r="N439" s="70">
        <f>N441+N443</f>
        <v>8000</v>
      </c>
      <c r="O439" s="337">
        <f t="shared" ref="O439" si="369">O441+O443</f>
        <v>5000</v>
      </c>
      <c r="P439" s="270"/>
      <c r="Q439" s="269">
        <f t="shared" ref="Q439" si="370">Q441+Q443</f>
        <v>5000</v>
      </c>
      <c r="R439" s="270"/>
      <c r="S439" s="32"/>
    </row>
    <row r="440" spans="2:20" ht="24" customHeight="1" x14ac:dyDescent="0.25">
      <c r="B440" s="121"/>
      <c r="C440" s="261" t="s">
        <v>113</v>
      </c>
      <c r="D440" s="262"/>
      <c r="E440" s="278" t="s">
        <v>29</v>
      </c>
      <c r="F440" s="278"/>
      <c r="G440" s="226">
        <v>0</v>
      </c>
      <c r="H440" s="227"/>
      <c r="I440" s="226">
        <v>0</v>
      </c>
      <c r="J440" s="227"/>
      <c r="K440" s="226">
        <v>26000</v>
      </c>
      <c r="L440" s="227"/>
      <c r="M440" s="95">
        <f>N440-K440</f>
        <v>-18000</v>
      </c>
      <c r="N440" s="96">
        <v>8000</v>
      </c>
      <c r="O440" s="295"/>
      <c r="P440" s="227"/>
      <c r="Q440" s="226"/>
      <c r="R440" s="227"/>
      <c r="S440" s="118"/>
    </row>
    <row r="441" spans="2:20" ht="15" customHeight="1" x14ac:dyDescent="0.25">
      <c r="B441" s="34"/>
      <c r="C441" s="266">
        <v>3</v>
      </c>
      <c r="D441" s="267"/>
      <c r="E441" s="268" t="s">
        <v>38</v>
      </c>
      <c r="F441" s="268"/>
      <c r="G441" s="273">
        <f>G442</f>
        <v>0</v>
      </c>
      <c r="H441" s="274"/>
      <c r="I441" s="273">
        <f t="shared" ref="I441" si="371">I442</f>
        <v>0</v>
      </c>
      <c r="J441" s="274"/>
      <c r="K441" s="273">
        <f t="shared" ref="K441" si="372">K442</f>
        <v>0</v>
      </c>
      <c r="L441" s="274"/>
      <c r="M441" s="22"/>
      <c r="N441" s="66">
        <f>SUM(N442)</f>
        <v>0</v>
      </c>
      <c r="O441" s="275">
        <f t="shared" ref="O441" si="373">O442</f>
        <v>5000</v>
      </c>
      <c r="P441" s="274"/>
      <c r="Q441" s="273">
        <f t="shared" ref="Q441" si="374">Q442</f>
        <v>5000</v>
      </c>
      <c r="R441" s="274"/>
      <c r="S441" s="32"/>
    </row>
    <row r="442" spans="2:20" ht="25.5" customHeight="1" x14ac:dyDescent="0.35">
      <c r="B442" s="33"/>
      <c r="C442" s="263">
        <v>32</v>
      </c>
      <c r="D442" s="264"/>
      <c r="E442" s="265" t="s">
        <v>40</v>
      </c>
      <c r="F442" s="265"/>
      <c r="G442" s="237">
        <v>0</v>
      </c>
      <c r="H442" s="238"/>
      <c r="I442" s="242">
        <v>0</v>
      </c>
      <c r="J442" s="242"/>
      <c r="K442" s="237">
        <v>0</v>
      </c>
      <c r="L442" s="238"/>
      <c r="M442" s="44"/>
      <c r="N442" s="64">
        <v>0</v>
      </c>
      <c r="O442" s="242">
        <v>5000</v>
      </c>
      <c r="P442" s="242"/>
      <c r="Q442" s="237">
        <v>5000</v>
      </c>
      <c r="R442" s="238"/>
      <c r="S442" s="32" t="s">
        <v>351</v>
      </c>
      <c r="T442" s="174"/>
    </row>
    <row r="443" spans="2:20" ht="26.25" customHeight="1" x14ac:dyDescent="0.25">
      <c r="B443" s="34"/>
      <c r="C443" s="266">
        <v>4</v>
      </c>
      <c r="D443" s="267"/>
      <c r="E443" s="268" t="s">
        <v>45</v>
      </c>
      <c r="F443" s="268"/>
      <c r="G443" s="273">
        <f>G444</f>
        <v>0</v>
      </c>
      <c r="H443" s="274"/>
      <c r="I443" s="273">
        <f t="shared" ref="I443" si="375">I444</f>
        <v>0</v>
      </c>
      <c r="J443" s="274"/>
      <c r="K443" s="273">
        <f t="shared" ref="K443" si="376">K444</f>
        <v>26000</v>
      </c>
      <c r="L443" s="274"/>
      <c r="M443" s="22"/>
      <c r="N443" s="66">
        <f>SUM(N444)</f>
        <v>8000</v>
      </c>
      <c r="O443" s="275">
        <f t="shared" ref="O443" si="377">O444</f>
        <v>0</v>
      </c>
      <c r="P443" s="274"/>
      <c r="Q443" s="273">
        <f t="shared" ref="Q443" si="378">Q444</f>
        <v>0</v>
      </c>
      <c r="R443" s="274"/>
      <c r="S443" s="32"/>
    </row>
    <row r="444" spans="2:20" ht="43.5" customHeight="1" x14ac:dyDescent="0.25">
      <c r="B444" s="33"/>
      <c r="C444" s="263">
        <v>42</v>
      </c>
      <c r="D444" s="264"/>
      <c r="E444" s="265" t="s">
        <v>51</v>
      </c>
      <c r="F444" s="265"/>
      <c r="G444" s="237">
        <v>0</v>
      </c>
      <c r="H444" s="238"/>
      <c r="I444" s="242">
        <v>0</v>
      </c>
      <c r="J444" s="242"/>
      <c r="K444" s="237">
        <v>26000</v>
      </c>
      <c r="L444" s="238"/>
      <c r="M444" s="44"/>
      <c r="N444" s="64">
        <v>8000</v>
      </c>
      <c r="O444" s="242">
        <v>0</v>
      </c>
      <c r="P444" s="242"/>
      <c r="Q444" s="237">
        <v>0</v>
      </c>
      <c r="R444" s="238"/>
      <c r="S444" s="32" t="s">
        <v>351</v>
      </c>
      <c r="T444" s="176"/>
    </row>
    <row r="445" spans="2:20" ht="17.25" customHeight="1" x14ac:dyDescent="0.25">
      <c r="B445" s="39"/>
      <c r="C445" s="551" t="s">
        <v>163</v>
      </c>
      <c r="D445" s="552"/>
      <c r="E445" s="544" t="s">
        <v>164</v>
      </c>
      <c r="F445" s="544"/>
      <c r="G445" s="548">
        <f>G446</f>
        <v>356264.12</v>
      </c>
      <c r="H445" s="549"/>
      <c r="I445" s="548">
        <f>I446</f>
        <v>170000</v>
      </c>
      <c r="J445" s="549"/>
      <c r="K445" s="548">
        <f>K446</f>
        <v>261000</v>
      </c>
      <c r="L445" s="549"/>
      <c r="M445" s="124">
        <f>M446</f>
        <v>-83000</v>
      </c>
      <c r="N445" s="80">
        <f>N446</f>
        <v>178000</v>
      </c>
      <c r="O445" s="553">
        <f>O446</f>
        <v>30000</v>
      </c>
      <c r="P445" s="549"/>
      <c r="Q445" s="548">
        <f>Q446</f>
        <v>30000</v>
      </c>
      <c r="R445" s="549"/>
      <c r="S445" s="30"/>
    </row>
    <row r="446" spans="2:20" ht="35.25" customHeight="1" x14ac:dyDescent="0.25">
      <c r="B446" s="35"/>
      <c r="C446" s="271" t="s">
        <v>165</v>
      </c>
      <c r="D446" s="272"/>
      <c r="E446" s="315" t="s">
        <v>166</v>
      </c>
      <c r="F446" s="315"/>
      <c r="G446" s="269">
        <f>G450+G454</f>
        <v>356264.12</v>
      </c>
      <c r="H446" s="270"/>
      <c r="I446" s="269">
        <f>I450+I454</f>
        <v>170000</v>
      </c>
      <c r="J446" s="270"/>
      <c r="K446" s="269">
        <f>K450+K454</f>
        <v>261000</v>
      </c>
      <c r="L446" s="270"/>
      <c r="M446" s="123">
        <f>N446-K446</f>
        <v>-83000</v>
      </c>
      <c r="N446" s="70">
        <f>N450+N454</f>
        <v>178000</v>
      </c>
      <c r="O446" s="337">
        <f>O450+O454</f>
        <v>30000</v>
      </c>
      <c r="P446" s="270"/>
      <c r="Q446" s="269">
        <f>Q450+Q454</f>
        <v>30000</v>
      </c>
      <c r="R446" s="270"/>
      <c r="S446" s="32"/>
    </row>
    <row r="447" spans="2:20" ht="18.75" customHeight="1" x14ac:dyDescent="0.25">
      <c r="B447" s="121"/>
      <c r="C447" s="261" t="s">
        <v>111</v>
      </c>
      <c r="D447" s="262"/>
      <c r="E447" s="278" t="s">
        <v>24</v>
      </c>
      <c r="F447" s="278"/>
      <c r="G447" s="226">
        <v>4931.91</v>
      </c>
      <c r="H447" s="227"/>
      <c r="I447" s="226">
        <v>27000</v>
      </c>
      <c r="J447" s="227"/>
      <c r="K447" s="226">
        <v>0</v>
      </c>
      <c r="L447" s="227"/>
      <c r="M447" s="95">
        <f t="shared" ref="M447:M449" si="379">N447-K447</f>
        <v>7800</v>
      </c>
      <c r="N447" s="96">
        <v>7800</v>
      </c>
      <c r="O447" s="226"/>
      <c r="P447" s="227"/>
      <c r="Q447" s="226"/>
      <c r="R447" s="227"/>
      <c r="S447" s="138"/>
    </row>
    <row r="448" spans="2:20" ht="23.25" customHeight="1" x14ac:dyDescent="0.25">
      <c r="B448" s="117"/>
      <c r="C448" s="261" t="s">
        <v>113</v>
      </c>
      <c r="D448" s="262"/>
      <c r="E448" s="278" t="s">
        <v>29</v>
      </c>
      <c r="F448" s="278"/>
      <c r="G448" s="226">
        <v>188979.03</v>
      </c>
      <c r="H448" s="227"/>
      <c r="I448" s="295">
        <v>53000</v>
      </c>
      <c r="J448" s="295"/>
      <c r="K448" s="226">
        <v>21000</v>
      </c>
      <c r="L448" s="227"/>
      <c r="M448" s="95">
        <f t="shared" si="379"/>
        <v>69200</v>
      </c>
      <c r="N448" s="96">
        <f>N446-N449-N447</f>
        <v>90200</v>
      </c>
      <c r="O448" s="295"/>
      <c r="P448" s="295"/>
      <c r="Q448" s="226"/>
      <c r="R448" s="227"/>
      <c r="S448" s="118"/>
    </row>
    <row r="449" spans="2:20" ht="15" customHeight="1" x14ac:dyDescent="0.25">
      <c r="B449" s="119"/>
      <c r="C449" s="304" t="s">
        <v>112</v>
      </c>
      <c r="D449" s="305"/>
      <c r="E449" s="290" t="s">
        <v>26</v>
      </c>
      <c r="F449" s="290"/>
      <c r="G449" s="306">
        <v>162353.18</v>
      </c>
      <c r="H449" s="307"/>
      <c r="I449" s="308">
        <v>90000</v>
      </c>
      <c r="J449" s="308"/>
      <c r="K449" s="306">
        <v>240000</v>
      </c>
      <c r="L449" s="307"/>
      <c r="M449" s="95">
        <f t="shared" si="379"/>
        <v>-160000</v>
      </c>
      <c r="N449" s="100">
        <v>80000</v>
      </c>
      <c r="O449" s="308"/>
      <c r="P449" s="308"/>
      <c r="Q449" s="306"/>
      <c r="R449" s="307"/>
      <c r="S449" s="118"/>
    </row>
    <row r="450" spans="2:20" ht="16.5" customHeight="1" x14ac:dyDescent="0.25">
      <c r="B450" s="33"/>
      <c r="C450" s="299">
        <v>3</v>
      </c>
      <c r="D450" s="300"/>
      <c r="E450" s="265" t="s">
        <v>38</v>
      </c>
      <c r="F450" s="265"/>
      <c r="G450" s="237">
        <f>G451+G452+G453</f>
        <v>336824.43</v>
      </c>
      <c r="H450" s="238"/>
      <c r="I450" s="237">
        <f>I451+I452+I453</f>
        <v>130000</v>
      </c>
      <c r="J450" s="238"/>
      <c r="K450" s="237">
        <f>K451+K452+K453</f>
        <v>21000</v>
      </c>
      <c r="L450" s="238"/>
      <c r="M450" s="44"/>
      <c r="N450" s="64">
        <f>SUM(N451:N453)</f>
        <v>168000</v>
      </c>
      <c r="O450" s="242">
        <f t="shared" ref="O450" si="380">O451+O452+O453</f>
        <v>20000</v>
      </c>
      <c r="P450" s="238"/>
      <c r="Q450" s="237">
        <f t="shared" ref="Q450" si="381">Q451+Q452+Q453</f>
        <v>20000</v>
      </c>
      <c r="R450" s="238"/>
      <c r="S450" s="32"/>
    </row>
    <row r="451" spans="2:20" ht="19.5" customHeight="1" x14ac:dyDescent="0.25">
      <c r="B451" s="33"/>
      <c r="C451" s="263">
        <v>32</v>
      </c>
      <c r="D451" s="264"/>
      <c r="E451" s="265" t="s">
        <v>40</v>
      </c>
      <c r="F451" s="265"/>
      <c r="G451" s="237">
        <v>313228.81</v>
      </c>
      <c r="H451" s="238"/>
      <c r="I451" s="242">
        <v>130000</v>
      </c>
      <c r="J451" s="242"/>
      <c r="K451" s="237">
        <v>21000</v>
      </c>
      <c r="L451" s="238"/>
      <c r="M451" s="44"/>
      <c r="N451" s="64">
        <v>168000</v>
      </c>
      <c r="O451" s="242">
        <v>20000</v>
      </c>
      <c r="P451" s="242"/>
      <c r="Q451" s="237">
        <v>20000</v>
      </c>
      <c r="R451" s="238"/>
      <c r="S451" s="32" t="s">
        <v>355</v>
      </c>
    </row>
    <row r="452" spans="2:20" ht="15" customHeight="1" x14ac:dyDescent="0.25">
      <c r="B452" s="34"/>
      <c r="C452" s="341">
        <v>35</v>
      </c>
      <c r="D452" s="342"/>
      <c r="E452" s="402" t="s">
        <v>42</v>
      </c>
      <c r="F452" s="403"/>
      <c r="G452" s="338">
        <v>34</v>
      </c>
      <c r="H452" s="339"/>
      <c r="I452" s="338">
        <v>0</v>
      </c>
      <c r="J452" s="339"/>
      <c r="K452" s="338">
        <v>0</v>
      </c>
      <c r="L452" s="339"/>
      <c r="M452" s="54"/>
      <c r="N452" s="81">
        <v>0</v>
      </c>
      <c r="O452" s="340">
        <v>0</v>
      </c>
      <c r="P452" s="339"/>
      <c r="Q452" s="338">
        <v>0</v>
      </c>
      <c r="R452" s="339"/>
      <c r="S452" s="32" t="s">
        <v>355</v>
      </c>
    </row>
    <row r="453" spans="2:20" ht="15" customHeight="1" x14ac:dyDescent="0.25">
      <c r="B453" s="34"/>
      <c r="C453" s="341">
        <v>38</v>
      </c>
      <c r="D453" s="342"/>
      <c r="E453" s="402" t="s">
        <v>44</v>
      </c>
      <c r="F453" s="403"/>
      <c r="G453" s="338">
        <v>23561.62</v>
      </c>
      <c r="H453" s="339"/>
      <c r="I453" s="338">
        <v>0</v>
      </c>
      <c r="J453" s="339"/>
      <c r="K453" s="338">
        <v>0</v>
      </c>
      <c r="L453" s="339"/>
      <c r="M453" s="54"/>
      <c r="N453" s="81">
        <v>0</v>
      </c>
      <c r="O453" s="340">
        <v>0</v>
      </c>
      <c r="P453" s="339"/>
      <c r="Q453" s="338">
        <v>0</v>
      </c>
      <c r="R453" s="339"/>
      <c r="S453" s="32" t="s">
        <v>355</v>
      </c>
    </row>
    <row r="454" spans="2:20" ht="31.5" customHeight="1" x14ac:dyDescent="0.25">
      <c r="B454" s="33"/>
      <c r="C454" s="299">
        <v>4</v>
      </c>
      <c r="D454" s="300"/>
      <c r="E454" s="299" t="s">
        <v>45</v>
      </c>
      <c r="F454" s="300"/>
      <c r="G454" s="237">
        <f>G455</f>
        <v>19439.689999999999</v>
      </c>
      <c r="H454" s="238"/>
      <c r="I454" s="237">
        <f t="shared" ref="I454" si="382">I455</f>
        <v>40000</v>
      </c>
      <c r="J454" s="238"/>
      <c r="K454" s="237">
        <f t="shared" ref="K454" si="383">K455</f>
        <v>240000</v>
      </c>
      <c r="L454" s="238"/>
      <c r="M454" s="44"/>
      <c r="N454" s="64">
        <f>SUM(N455)</f>
        <v>10000</v>
      </c>
      <c r="O454" s="242">
        <f t="shared" ref="O454" si="384">O455</f>
        <v>10000</v>
      </c>
      <c r="P454" s="238"/>
      <c r="Q454" s="237">
        <f t="shared" ref="Q454" si="385">Q455</f>
        <v>10000</v>
      </c>
      <c r="R454" s="238"/>
      <c r="S454" s="32"/>
    </row>
    <row r="455" spans="2:20" ht="39.75" customHeight="1" x14ac:dyDescent="0.25">
      <c r="B455" s="34"/>
      <c r="C455" s="319">
        <v>42</v>
      </c>
      <c r="D455" s="320"/>
      <c r="E455" s="268" t="s">
        <v>51</v>
      </c>
      <c r="F455" s="268"/>
      <c r="G455" s="273">
        <v>19439.689999999999</v>
      </c>
      <c r="H455" s="274"/>
      <c r="I455" s="275">
        <v>40000</v>
      </c>
      <c r="J455" s="275"/>
      <c r="K455" s="273">
        <v>240000</v>
      </c>
      <c r="L455" s="274"/>
      <c r="M455" s="22"/>
      <c r="N455" s="66">
        <v>10000</v>
      </c>
      <c r="O455" s="275">
        <v>10000</v>
      </c>
      <c r="P455" s="275"/>
      <c r="Q455" s="273">
        <v>10000</v>
      </c>
      <c r="R455" s="274"/>
      <c r="S455" s="32" t="s">
        <v>355</v>
      </c>
      <c r="T455" s="176"/>
    </row>
    <row r="456" spans="2:20" ht="30" customHeight="1" x14ac:dyDescent="0.25">
      <c r="B456" s="37"/>
      <c r="C456" s="276" t="s">
        <v>167</v>
      </c>
      <c r="D456" s="277"/>
      <c r="E456" s="301" t="s">
        <v>382</v>
      </c>
      <c r="F456" s="301"/>
      <c r="G456" s="302">
        <f>G457+G469</f>
        <v>59113.39</v>
      </c>
      <c r="H456" s="303"/>
      <c r="I456" s="302">
        <f>I457+I465+I470</f>
        <v>53300</v>
      </c>
      <c r="J456" s="303"/>
      <c r="K456" s="302">
        <f>K457+K465+K470</f>
        <v>236800</v>
      </c>
      <c r="L456" s="303"/>
      <c r="M456" s="125">
        <f>M457+M465+M470</f>
        <v>-182800</v>
      </c>
      <c r="N456" s="77">
        <f>N457+N465+N470</f>
        <v>54000</v>
      </c>
      <c r="O456" s="336">
        <f>O457+O465+O470</f>
        <v>218300</v>
      </c>
      <c r="P456" s="303"/>
      <c r="Q456" s="302">
        <f>Q457+Q465+Q470</f>
        <v>217800</v>
      </c>
      <c r="R456" s="303"/>
      <c r="S456" s="30"/>
    </row>
    <row r="457" spans="2:20" ht="45" customHeight="1" x14ac:dyDescent="0.25">
      <c r="B457" s="31"/>
      <c r="C457" s="309" t="s">
        <v>168</v>
      </c>
      <c r="D457" s="310"/>
      <c r="E457" s="311" t="s">
        <v>169</v>
      </c>
      <c r="F457" s="311"/>
      <c r="G457" s="312">
        <f>G461+G463</f>
        <v>53078.67</v>
      </c>
      <c r="H457" s="313"/>
      <c r="I457" s="312">
        <f t="shared" ref="I457" si="386">I461+I463</f>
        <v>53300</v>
      </c>
      <c r="J457" s="313"/>
      <c r="K457" s="312">
        <f t="shared" ref="K457" si="387">K461+K463</f>
        <v>51800</v>
      </c>
      <c r="L457" s="313"/>
      <c r="M457" s="53">
        <f>N457-K457</f>
        <v>-13800</v>
      </c>
      <c r="N457" s="67">
        <f>N461+N463</f>
        <v>38000</v>
      </c>
      <c r="O457" s="318">
        <f t="shared" ref="O457" si="388">O461+O463</f>
        <v>53300</v>
      </c>
      <c r="P457" s="313"/>
      <c r="Q457" s="312">
        <f t="shared" ref="Q457" si="389">Q461+Q463</f>
        <v>52800</v>
      </c>
      <c r="R457" s="313"/>
      <c r="S457" s="127"/>
    </row>
    <row r="458" spans="2:20" ht="27.75" customHeight="1" x14ac:dyDescent="0.25">
      <c r="B458" s="139"/>
      <c r="C458" s="261" t="s">
        <v>113</v>
      </c>
      <c r="D458" s="262"/>
      <c r="E458" s="278" t="s">
        <v>29</v>
      </c>
      <c r="F458" s="278"/>
      <c r="G458" s="226">
        <v>53078.67</v>
      </c>
      <c r="H458" s="227"/>
      <c r="I458" s="295">
        <v>53300</v>
      </c>
      <c r="J458" s="295"/>
      <c r="K458" s="226">
        <v>0</v>
      </c>
      <c r="L458" s="227"/>
      <c r="M458" s="95">
        <f>N458-K458</f>
        <v>0</v>
      </c>
      <c r="N458" s="96">
        <v>0</v>
      </c>
      <c r="O458" s="295"/>
      <c r="P458" s="295"/>
      <c r="Q458" s="226"/>
      <c r="R458" s="227"/>
      <c r="S458" s="118"/>
    </row>
    <row r="459" spans="2:20" ht="24" customHeight="1" x14ac:dyDescent="0.25">
      <c r="B459" s="117"/>
      <c r="C459" s="261" t="s">
        <v>112</v>
      </c>
      <c r="D459" s="262"/>
      <c r="E459" s="278" t="s">
        <v>26</v>
      </c>
      <c r="F459" s="278"/>
      <c r="G459" s="226">
        <v>0</v>
      </c>
      <c r="H459" s="227"/>
      <c r="I459" s="226">
        <v>0</v>
      </c>
      <c r="J459" s="227"/>
      <c r="K459" s="226">
        <v>0</v>
      </c>
      <c r="L459" s="227"/>
      <c r="M459" s="95">
        <v>0</v>
      </c>
      <c r="N459" s="96">
        <v>0</v>
      </c>
      <c r="O459" s="295"/>
      <c r="P459" s="227"/>
      <c r="Q459" s="226"/>
      <c r="R459" s="227"/>
      <c r="S459" s="118"/>
    </row>
    <row r="460" spans="2:20" ht="24" customHeight="1" x14ac:dyDescent="0.25">
      <c r="B460" s="117"/>
      <c r="C460" s="568"/>
      <c r="D460" s="569"/>
      <c r="E460" s="566" t="s">
        <v>418</v>
      </c>
      <c r="F460" s="567"/>
      <c r="G460" s="226"/>
      <c r="H460" s="227"/>
      <c r="I460" s="226"/>
      <c r="J460" s="227"/>
      <c r="K460" s="226"/>
      <c r="L460" s="227"/>
      <c r="M460" s="95"/>
      <c r="N460" s="96">
        <v>38000</v>
      </c>
      <c r="O460" s="226"/>
      <c r="P460" s="227"/>
      <c r="Q460" s="226"/>
      <c r="R460" s="227"/>
      <c r="S460" s="118"/>
    </row>
    <row r="461" spans="2:20" ht="17.25" customHeight="1" x14ac:dyDescent="0.25">
      <c r="B461" s="34"/>
      <c r="C461" s="266">
        <v>3</v>
      </c>
      <c r="D461" s="267"/>
      <c r="E461" s="268" t="s">
        <v>38</v>
      </c>
      <c r="F461" s="268"/>
      <c r="G461" s="273">
        <f>G462</f>
        <v>3307.7</v>
      </c>
      <c r="H461" s="274"/>
      <c r="I461" s="275">
        <f t="shared" ref="I461" si="390">I462</f>
        <v>3500</v>
      </c>
      <c r="J461" s="275"/>
      <c r="K461" s="273">
        <f t="shared" ref="K461" si="391">K462</f>
        <v>2000</v>
      </c>
      <c r="L461" s="274"/>
      <c r="M461" s="22"/>
      <c r="N461" s="66">
        <f>SUM(N462)</f>
        <v>1000</v>
      </c>
      <c r="O461" s="275">
        <f t="shared" ref="O461" si="392">O462</f>
        <v>3500</v>
      </c>
      <c r="P461" s="275"/>
      <c r="Q461" s="273">
        <f t="shared" ref="Q461" si="393">Q462</f>
        <v>3000</v>
      </c>
      <c r="R461" s="274"/>
      <c r="S461" s="40"/>
    </row>
    <row r="462" spans="2:20" ht="15" customHeight="1" x14ac:dyDescent="0.25">
      <c r="B462" s="33"/>
      <c r="C462" s="263">
        <v>34</v>
      </c>
      <c r="D462" s="264"/>
      <c r="E462" s="265" t="s">
        <v>41</v>
      </c>
      <c r="F462" s="265"/>
      <c r="G462" s="237">
        <v>3307.7</v>
      </c>
      <c r="H462" s="238"/>
      <c r="I462" s="242">
        <v>3500</v>
      </c>
      <c r="J462" s="242"/>
      <c r="K462" s="237">
        <v>2000</v>
      </c>
      <c r="L462" s="238"/>
      <c r="M462" s="44"/>
      <c r="N462" s="64">
        <v>1000</v>
      </c>
      <c r="O462" s="242">
        <v>3500</v>
      </c>
      <c r="P462" s="242"/>
      <c r="Q462" s="237">
        <v>3000</v>
      </c>
      <c r="R462" s="238"/>
      <c r="S462" s="32" t="s">
        <v>351</v>
      </c>
    </row>
    <row r="463" spans="2:20" ht="29.25" customHeight="1" x14ac:dyDescent="0.25">
      <c r="B463" s="33"/>
      <c r="C463" s="299">
        <v>5</v>
      </c>
      <c r="D463" s="300"/>
      <c r="E463" s="265" t="s">
        <v>97</v>
      </c>
      <c r="F463" s="265"/>
      <c r="G463" s="237">
        <f>G464</f>
        <v>49770.97</v>
      </c>
      <c r="H463" s="238"/>
      <c r="I463" s="237">
        <f t="shared" ref="I463" si="394">I464</f>
        <v>49800</v>
      </c>
      <c r="J463" s="238"/>
      <c r="K463" s="237">
        <f t="shared" ref="K463" si="395">K464</f>
        <v>49800</v>
      </c>
      <c r="L463" s="238"/>
      <c r="M463" s="44"/>
      <c r="N463" s="64">
        <f>SUM(N464)</f>
        <v>37000</v>
      </c>
      <c r="O463" s="242">
        <f t="shared" ref="O463" si="396">O464</f>
        <v>49800</v>
      </c>
      <c r="P463" s="238"/>
      <c r="Q463" s="237">
        <f t="shared" ref="Q463" si="397">Q464</f>
        <v>49800</v>
      </c>
      <c r="R463" s="238"/>
      <c r="S463" s="32"/>
    </row>
    <row r="464" spans="2:20" ht="28.5" customHeight="1" x14ac:dyDescent="0.25">
      <c r="B464" s="33"/>
      <c r="C464" s="263">
        <v>54</v>
      </c>
      <c r="D464" s="264"/>
      <c r="E464" s="265" t="s">
        <v>170</v>
      </c>
      <c r="F464" s="265"/>
      <c r="G464" s="237">
        <v>49770.97</v>
      </c>
      <c r="H464" s="238"/>
      <c r="I464" s="242">
        <v>49800</v>
      </c>
      <c r="J464" s="242"/>
      <c r="K464" s="237">
        <v>49800</v>
      </c>
      <c r="L464" s="238"/>
      <c r="M464" s="44"/>
      <c r="N464" s="64">
        <v>37000</v>
      </c>
      <c r="O464" s="242">
        <v>49800</v>
      </c>
      <c r="P464" s="242"/>
      <c r="Q464" s="237">
        <v>49800</v>
      </c>
      <c r="R464" s="238"/>
      <c r="S464" s="32" t="s">
        <v>351</v>
      </c>
    </row>
    <row r="465" spans="2:19" ht="29.25" customHeight="1" x14ac:dyDescent="0.25">
      <c r="B465" s="31"/>
      <c r="C465" s="309" t="s">
        <v>171</v>
      </c>
      <c r="D465" s="310"/>
      <c r="E465" s="311" t="s">
        <v>172</v>
      </c>
      <c r="F465" s="311"/>
      <c r="G465" s="312">
        <f>G468</f>
        <v>6034.72</v>
      </c>
      <c r="H465" s="313"/>
      <c r="I465" s="312">
        <f t="shared" ref="I465" si="398">I468</f>
        <v>0</v>
      </c>
      <c r="J465" s="313"/>
      <c r="K465" s="312">
        <f t="shared" ref="K465" si="399">K468</f>
        <v>120000</v>
      </c>
      <c r="L465" s="313"/>
      <c r="M465" s="123">
        <f>N465-K465</f>
        <v>-110000</v>
      </c>
      <c r="N465" s="67">
        <f>N468</f>
        <v>10000</v>
      </c>
      <c r="O465" s="318">
        <f t="shared" ref="O465" si="400">O468</f>
        <v>100000</v>
      </c>
      <c r="P465" s="313"/>
      <c r="Q465" s="312">
        <f t="shared" ref="Q465" si="401">Q468</f>
        <v>100000</v>
      </c>
      <c r="R465" s="313"/>
      <c r="S465" s="32"/>
    </row>
    <row r="466" spans="2:19" ht="26.25" customHeight="1" x14ac:dyDescent="0.25">
      <c r="B466" s="117"/>
      <c r="C466" s="261" t="s">
        <v>113</v>
      </c>
      <c r="D466" s="262"/>
      <c r="E466" s="278" t="s">
        <v>29</v>
      </c>
      <c r="F466" s="278"/>
      <c r="G466" s="226">
        <v>6034.72</v>
      </c>
      <c r="H466" s="227"/>
      <c r="I466" s="295">
        <v>0</v>
      </c>
      <c r="J466" s="295"/>
      <c r="K466" s="226">
        <v>120000</v>
      </c>
      <c r="L466" s="227"/>
      <c r="M466" s="95">
        <f t="shared" ref="M466:M467" si="402">N466-K466</f>
        <v>-110000</v>
      </c>
      <c r="N466" s="96">
        <v>10000</v>
      </c>
      <c r="O466" s="295"/>
      <c r="P466" s="295"/>
      <c r="Q466" s="226"/>
      <c r="R466" s="227"/>
      <c r="S466" s="118"/>
    </row>
    <row r="467" spans="2:19" ht="17.25" customHeight="1" x14ac:dyDescent="0.25">
      <c r="B467" s="119"/>
      <c r="C467" s="304" t="s">
        <v>153</v>
      </c>
      <c r="D467" s="305"/>
      <c r="E467" s="290" t="s">
        <v>33</v>
      </c>
      <c r="F467" s="290"/>
      <c r="G467" s="306">
        <v>0</v>
      </c>
      <c r="H467" s="307"/>
      <c r="I467" s="308">
        <v>0</v>
      </c>
      <c r="J467" s="308"/>
      <c r="K467" s="306">
        <v>0</v>
      </c>
      <c r="L467" s="307"/>
      <c r="M467" s="95">
        <f t="shared" si="402"/>
        <v>0</v>
      </c>
      <c r="N467" s="100">
        <v>0</v>
      </c>
      <c r="O467" s="308"/>
      <c r="P467" s="308"/>
      <c r="Q467" s="306"/>
      <c r="R467" s="307"/>
      <c r="S467" s="118"/>
    </row>
    <row r="468" spans="2:19" ht="15" customHeight="1" x14ac:dyDescent="0.25">
      <c r="B468" s="33"/>
      <c r="C468" s="299">
        <v>3</v>
      </c>
      <c r="D468" s="300"/>
      <c r="E468" s="265" t="s">
        <v>38</v>
      </c>
      <c r="F468" s="265"/>
      <c r="G468" s="237">
        <f>G469</f>
        <v>6034.72</v>
      </c>
      <c r="H468" s="238"/>
      <c r="I468" s="242">
        <f t="shared" ref="I468" si="403">I469</f>
        <v>0</v>
      </c>
      <c r="J468" s="242"/>
      <c r="K468" s="237">
        <f t="shared" ref="K468" si="404">K469</f>
        <v>120000</v>
      </c>
      <c r="L468" s="238"/>
      <c r="M468" s="44"/>
      <c r="N468" s="64">
        <f>SUM(N469)</f>
        <v>10000</v>
      </c>
      <c r="O468" s="242">
        <f t="shared" ref="O468" si="405">O469</f>
        <v>100000</v>
      </c>
      <c r="P468" s="242"/>
      <c r="Q468" s="237">
        <f t="shared" ref="Q468" si="406">Q469</f>
        <v>100000</v>
      </c>
      <c r="R468" s="238"/>
      <c r="S468" s="32"/>
    </row>
    <row r="469" spans="2:19" ht="18" customHeight="1" x14ac:dyDescent="0.25">
      <c r="B469" s="33"/>
      <c r="C469" s="263">
        <v>32</v>
      </c>
      <c r="D469" s="264"/>
      <c r="E469" s="265" t="s">
        <v>40</v>
      </c>
      <c r="F469" s="265"/>
      <c r="G469" s="237">
        <v>6034.72</v>
      </c>
      <c r="H469" s="238"/>
      <c r="I469" s="242">
        <v>0</v>
      </c>
      <c r="J469" s="242"/>
      <c r="K469" s="237">
        <v>120000</v>
      </c>
      <c r="L469" s="238"/>
      <c r="M469" s="44"/>
      <c r="N469" s="64">
        <v>10000</v>
      </c>
      <c r="O469" s="242">
        <v>100000</v>
      </c>
      <c r="P469" s="242"/>
      <c r="Q469" s="237">
        <v>100000</v>
      </c>
      <c r="R469" s="238"/>
      <c r="S469" s="32" t="s">
        <v>351</v>
      </c>
    </row>
    <row r="470" spans="2:19" ht="29.25" customHeight="1" x14ac:dyDescent="0.25">
      <c r="B470" s="31"/>
      <c r="C470" s="309" t="s">
        <v>173</v>
      </c>
      <c r="D470" s="310"/>
      <c r="E470" s="311" t="s">
        <v>174</v>
      </c>
      <c r="F470" s="311"/>
      <c r="G470" s="312">
        <f>G474+G476</f>
        <v>0</v>
      </c>
      <c r="H470" s="313"/>
      <c r="I470" s="318">
        <f t="shared" ref="I470" si="407">I474+I476</f>
        <v>0</v>
      </c>
      <c r="J470" s="318"/>
      <c r="K470" s="312">
        <f t="shared" ref="K470" si="408">K474+K476</f>
        <v>65000</v>
      </c>
      <c r="L470" s="313"/>
      <c r="M470" s="123">
        <f>N470-K470</f>
        <v>-59000</v>
      </c>
      <c r="N470" s="67">
        <f>N474+N476</f>
        <v>6000</v>
      </c>
      <c r="O470" s="318">
        <f t="shared" ref="O470" si="409">O474+O476</f>
        <v>65000</v>
      </c>
      <c r="P470" s="318"/>
      <c r="Q470" s="312">
        <f t="shared" ref="Q470" si="410">Q474+Q476</f>
        <v>65000</v>
      </c>
      <c r="R470" s="313"/>
      <c r="S470" s="32"/>
    </row>
    <row r="471" spans="2:19" ht="22.5" customHeight="1" x14ac:dyDescent="0.25">
      <c r="B471" s="117"/>
      <c r="C471" s="261" t="s">
        <v>113</v>
      </c>
      <c r="D471" s="262"/>
      <c r="E471" s="278" t="s">
        <v>29</v>
      </c>
      <c r="F471" s="278"/>
      <c r="G471" s="226">
        <v>0</v>
      </c>
      <c r="H471" s="227"/>
      <c r="I471" s="295">
        <v>0</v>
      </c>
      <c r="J471" s="295"/>
      <c r="K471" s="226">
        <v>0</v>
      </c>
      <c r="L471" s="227"/>
      <c r="M471" s="95">
        <f t="shared" ref="M471:M473" si="411">N471-K471</f>
        <v>6000</v>
      </c>
      <c r="N471" s="96">
        <v>6000</v>
      </c>
      <c r="O471" s="295"/>
      <c r="P471" s="295"/>
      <c r="Q471" s="226"/>
      <c r="R471" s="227"/>
      <c r="S471" s="118"/>
    </row>
    <row r="472" spans="2:19" ht="16.5" customHeight="1" x14ac:dyDescent="0.25">
      <c r="B472" s="117"/>
      <c r="C472" s="261" t="s">
        <v>112</v>
      </c>
      <c r="D472" s="262"/>
      <c r="E472" s="224" t="s">
        <v>26</v>
      </c>
      <c r="F472" s="224"/>
      <c r="G472" s="226">
        <v>0</v>
      </c>
      <c r="H472" s="227"/>
      <c r="I472" s="295">
        <v>0</v>
      </c>
      <c r="J472" s="295"/>
      <c r="K472" s="226">
        <v>65000</v>
      </c>
      <c r="L472" s="227"/>
      <c r="M472" s="95">
        <f t="shared" si="411"/>
        <v>-65000</v>
      </c>
      <c r="N472" s="96">
        <v>0</v>
      </c>
      <c r="O472" s="295"/>
      <c r="P472" s="295"/>
      <c r="Q472" s="226"/>
      <c r="R472" s="227"/>
      <c r="S472" s="118"/>
    </row>
    <row r="473" spans="2:19" ht="37.5" customHeight="1" x14ac:dyDescent="0.25">
      <c r="B473" s="117"/>
      <c r="C473" s="261" t="s">
        <v>152</v>
      </c>
      <c r="D473" s="262"/>
      <c r="E473" s="278" t="s">
        <v>37</v>
      </c>
      <c r="F473" s="278"/>
      <c r="G473" s="226">
        <v>0</v>
      </c>
      <c r="H473" s="227"/>
      <c r="I473" s="295">
        <v>0</v>
      </c>
      <c r="J473" s="295"/>
      <c r="K473" s="226">
        <v>0</v>
      </c>
      <c r="L473" s="227"/>
      <c r="M473" s="95">
        <f t="shared" si="411"/>
        <v>0</v>
      </c>
      <c r="N473" s="96">
        <v>0</v>
      </c>
      <c r="O473" s="295"/>
      <c r="P473" s="295"/>
      <c r="Q473" s="226"/>
      <c r="R473" s="227"/>
      <c r="S473" s="118"/>
    </row>
    <row r="474" spans="2:19" ht="15" customHeight="1" x14ac:dyDescent="0.25">
      <c r="B474" s="33"/>
      <c r="C474" s="299">
        <v>3</v>
      </c>
      <c r="D474" s="300"/>
      <c r="E474" s="265" t="s">
        <v>38</v>
      </c>
      <c r="F474" s="265"/>
      <c r="G474" s="237">
        <f>G475</f>
        <v>0</v>
      </c>
      <c r="H474" s="238"/>
      <c r="I474" s="242">
        <f t="shared" ref="I474" si="412">I475</f>
        <v>0</v>
      </c>
      <c r="J474" s="242"/>
      <c r="K474" s="237">
        <f t="shared" ref="K474" si="413">K475</f>
        <v>15000</v>
      </c>
      <c r="L474" s="238"/>
      <c r="M474" s="44"/>
      <c r="N474" s="64">
        <f>SUM(N475)</f>
        <v>6000</v>
      </c>
      <c r="O474" s="242">
        <f t="shared" ref="O474" si="414">O475</f>
        <v>15000</v>
      </c>
      <c r="P474" s="242"/>
      <c r="Q474" s="237">
        <f t="shared" ref="Q474" si="415">Q475</f>
        <v>15000</v>
      </c>
      <c r="R474" s="238"/>
      <c r="S474" s="32"/>
    </row>
    <row r="475" spans="2:19" ht="21.75" customHeight="1" x14ac:dyDescent="0.25">
      <c r="B475" s="34"/>
      <c r="C475" s="319">
        <v>32</v>
      </c>
      <c r="D475" s="320"/>
      <c r="E475" s="268" t="s">
        <v>40</v>
      </c>
      <c r="F475" s="268"/>
      <c r="G475" s="273">
        <v>0</v>
      </c>
      <c r="H475" s="274"/>
      <c r="I475" s="275">
        <v>0</v>
      </c>
      <c r="J475" s="275"/>
      <c r="K475" s="273">
        <v>15000</v>
      </c>
      <c r="L475" s="274"/>
      <c r="M475" s="22"/>
      <c r="N475" s="66">
        <v>6000</v>
      </c>
      <c r="O475" s="275">
        <v>15000</v>
      </c>
      <c r="P475" s="275"/>
      <c r="Q475" s="273">
        <v>15000</v>
      </c>
      <c r="R475" s="274"/>
      <c r="S475" s="32" t="s">
        <v>351</v>
      </c>
    </row>
    <row r="476" spans="2:19" ht="27.75" customHeight="1" x14ac:dyDescent="0.25">
      <c r="B476" s="33"/>
      <c r="C476" s="299">
        <v>4</v>
      </c>
      <c r="D476" s="300"/>
      <c r="E476" s="265" t="s">
        <v>45</v>
      </c>
      <c r="F476" s="265"/>
      <c r="G476" s="237">
        <f>G477</f>
        <v>0</v>
      </c>
      <c r="H476" s="238"/>
      <c r="I476" s="237">
        <f t="shared" ref="I476" si="416">I477</f>
        <v>0</v>
      </c>
      <c r="J476" s="238"/>
      <c r="K476" s="237">
        <f t="shared" ref="K476" si="417">K477</f>
        <v>50000</v>
      </c>
      <c r="L476" s="238"/>
      <c r="M476" s="44"/>
      <c r="N476" s="64">
        <f>SUM(N477)</f>
        <v>0</v>
      </c>
      <c r="O476" s="242">
        <f t="shared" ref="O476" si="418">O477</f>
        <v>50000</v>
      </c>
      <c r="P476" s="238"/>
      <c r="Q476" s="237">
        <f t="shared" ref="Q476" si="419">Q477</f>
        <v>50000</v>
      </c>
      <c r="R476" s="238"/>
      <c r="S476" s="32"/>
    </row>
    <row r="477" spans="2:19" ht="26.25" customHeight="1" x14ac:dyDescent="0.25">
      <c r="B477" s="33"/>
      <c r="C477" s="263">
        <v>42</v>
      </c>
      <c r="D477" s="264"/>
      <c r="E477" s="265" t="s">
        <v>51</v>
      </c>
      <c r="F477" s="265"/>
      <c r="G477" s="237">
        <v>0</v>
      </c>
      <c r="H477" s="238"/>
      <c r="I477" s="242">
        <v>0</v>
      </c>
      <c r="J477" s="242"/>
      <c r="K477" s="237">
        <v>50000</v>
      </c>
      <c r="L477" s="238"/>
      <c r="M477" s="44"/>
      <c r="N477" s="64">
        <v>0</v>
      </c>
      <c r="O477" s="242">
        <v>50000</v>
      </c>
      <c r="P477" s="242"/>
      <c r="Q477" s="237">
        <v>50000</v>
      </c>
      <c r="R477" s="238"/>
      <c r="S477" s="32" t="s">
        <v>351</v>
      </c>
    </row>
    <row r="478" spans="2:19" ht="15" customHeight="1" x14ac:dyDescent="0.25">
      <c r="B478" s="37"/>
      <c r="C478" s="276" t="s">
        <v>175</v>
      </c>
      <c r="D478" s="277"/>
      <c r="E478" s="301" t="s">
        <v>176</v>
      </c>
      <c r="F478" s="301"/>
      <c r="G478" s="302">
        <f>G479</f>
        <v>29816.22</v>
      </c>
      <c r="H478" s="303"/>
      <c r="I478" s="302">
        <f t="shared" ref="I478" si="420">I479</f>
        <v>265000</v>
      </c>
      <c r="J478" s="303"/>
      <c r="K478" s="302">
        <f t="shared" ref="K478" si="421">K479</f>
        <v>1060000</v>
      </c>
      <c r="L478" s="303"/>
      <c r="M478" s="152">
        <f>M479</f>
        <v>-914000</v>
      </c>
      <c r="N478" s="77">
        <f>N479</f>
        <v>146000</v>
      </c>
      <c r="O478" s="336">
        <f t="shared" ref="O478" si="422">O479</f>
        <v>50000</v>
      </c>
      <c r="P478" s="303"/>
      <c r="Q478" s="302">
        <f t="shared" ref="Q478" si="423">Q479</f>
        <v>50000</v>
      </c>
      <c r="R478" s="303"/>
      <c r="S478" s="30"/>
    </row>
    <row r="479" spans="2:19" ht="45" customHeight="1" x14ac:dyDescent="0.25">
      <c r="B479" s="31"/>
      <c r="C479" s="309" t="s">
        <v>177</v>
      </c>
      <c r="D479" s="310"/>
      <c r="E479" s="311" t="s">
        <v>176</v>
      </c>
      <c r="F479" s="311"/>
      <c r="G479" s="312">
        <f>G483+G486</f>
        <v>29816.22</v>
      </c>
      <c r="H479" s="313"/>
      <c r="I479" s="312">
        <f t="shared" ref="I479" si="424">I483+I486</f>
        <v>265000</v>
      </c>
      <c r="J479" s="313"/>
      <c r="K479" s="312">
        <f t="shared" ref="K479" si="425">K483+K486</f>
        <v>1060000</v>
      </c>
      <c r="L479" s="313"/>
      <c r="M479" s="123">
        <f>N479-K479</f>
        <v>-914000</v>
      </c>
      <c r="N479" s="67">
        <f>N483+N486</f>
        <v>146000</v>
      </c>
      <c r="O479" s="318">
        <f t="shared" ref="O479" si="426">O483+O486</f>
        <v>50000</v>
      </c>
      <c r="P479" s="313"/>
      <c r="Q479" s="312">
        <f t="shared" ref="Q479" si="427">Q483+Q486</f>
        <v>50000</v>
      </c>
      <c r="R479" s="313"/>
      <c r="S479" s="32"/>
    </row>
    <row r="480" spans="2:19" ht="26.25" customHeight="1" x14ac:dyDescent="0.25">
      <c r="B480" s="117"/>
      <c r="C480" s="261" t="s">
        <v>113</v>
      </c>
      <c r="D480" s="262"/>
      <c r="E480" s="278" t="s">
        <v>29</v>
      </c>
      <c r="F480" s="278"/>
      <c r="G480" s="226">
        <v>29816.22</v>
      </c>
      <c r="H480" s="227"/>
      <c r="I480" s="295">
        <v>65000</v>
      </c>
      <c r="J480" s="295"/>
      <c r="K480" s="226">
        <v>110000</v>
      </c>
      <c r="L480" s="227"/>
      <c r="M480" s="95">
        <f t="shared" ref="M480:M482" si="428">N480-K480</f>
        <v>26600</v>
      </c>
      <c r="N480" s="96">
        <f>N479-N481</f>
        <v>136600</v>
      </c>
      <c r="O480" s="295"/>
      <c r="P480" s="295"/>
      <c r="Q480" s="226"/>
      <c r="R480" s="227"/>
      <c r="S480" s="118"/>
    </row>
    <row r="481" spans="2:20" ht="17.25" customHeight="1" x14ac:dyDescent="0.25">
      <c r="B481" s="117"/>
      <c r="C481" s="261" t="s">
        <v>112</v>
      </c>
      <c r="D481" s="262"/>
      <c r="E481" s="224" t="s">
        <v>26</v>
      </c>
      <c r="F481" s="224"/>
      <c r="G481" s="226">
        <v>0</v>
      </c>
      <c r="H481" s="227"/>
      <c r="I481" s="226">
        <v>200000</v>
      </c>
      <c r="J481" s="227"/>
      <c r="K481" s="226">
        <v>300000</v>
      </c>
      <c r="L481" s="227"/>
      <c r="M481" s="95">
        <f t="shared" si="428"/>
        <v>-290600</v>
      </c>
      <c r="N481" s="96">
        <v>9400</v>
      </c>
      <c r="O481" s="95"/>
      <c r="P481" s="95"/>
      <c r="Q481" s="143"/>
      <c r="R481" s="144"/>
      <c r="S481" s="118"/>
    </row>
    <row r="482" spans="2:20" ht="20.25" customHeight="1" x14ac:dyDescent="0.25">
      <c r="B482" s="117"/>
      <c r="C482" s="261" t="s">
        <v>146</v>
      </c>
      <c r="D482" s="262"/>
      <c r="E482" s="224" t="s">
        <v>27</v>
      </c>
      <c r="F482" s="224"/>
      <c r="G482" s="226">
        <v>0</v>
      </c>
      <c r="H482" s="227"/>
      <c r="I482" s="295">
        <v>0</v>
      </c>
      <c r="J482" s="295"/>
      <c r="K482" s="226">
        <v>650000</v>
      </c>
      <c r="L482" s="227"/>
      <c r="M482" s="95">
        <f t="shared" si="428"/>
        <v>-650000</v>
      </c>
      <c r="N482" s="96">
        <v>0</v>
      </c>
      <c r="O482" s="295"/>
      <c r="P482" s="295"/>
      <c r="Q482" s="226"/>
      <c r="R482" s="227"/>
      <c r="S482" s="118"/>
    </row>
    <row r="483" spans="2:20" ht="19.5" customHeight="1" x14ac:dyDescent="0.25">
      <c r="B483" s="34"/>
      <c r="C483" s="266">
        <v>3</v>
      </c>
      <c r="D483" s="267"/>
      <c r="E483" s="268" t="s">
        <v>38</v>
      </c>
      <c r="F483" s="268"/>
      <c r="G483" s="273">
        <f>SUM(G484:H485)</f>
        <v>25521.31</v>
      </c>
      <c r="H483" s="274"/>
      <c r="I483" s="273">
        <f t="shared" ref="I483" si="429">SUM(I484:J485)</f>
        <v>265000</v>
      </c>
      <c r="J483" s="274"/>
      <c r="K483" s="273">
        <f t="shared" ref="K483" si="430">SUM(K484:L485)</f>
        <v>300000</v>
      </c>
      <c r="L483" s="274"/>
      <c r="M483" s="22"/>
      <c r="N483" s="66">
        <f>SUM(N484:N485)</f>
        <v>146000</v>
      </c>
      <c r="O483" s="273">
        <f t="shared" ref="O483" si="431">SUM(O484:P485)</f>
        <v>50000</v>
      </c>
      <c r="P483" s="274"/>
      <c r="Q483" s="273">
        <f t="shared" ref="Q483" si="432">SUM(Q484:R485)</f>
        <v>50000</v>
      </c>
      <c r="R483" s="274"/>
      <c r="S483" s="127"/>
    </row>
    <row r="484" spans="2:20" ht="19.5" customHeight="1" x14ac:dyDescent="0.25">
      <c r="B484" s="33"/>
      <c r="C484" s="263">
        <v>32</v>
      </c>
      <c r="D484" s="264"/>
      <c r="E484" s="265" t="s">
        <v>40</v>
      </c>
      <c r="F484" s="265"/>
      <c r="G484" s="237">
        <v>2062.5</v>
      </c>
      <c r="H484" s="238"/>
      <c r="I484" s="237">
        <v>50000</v>
      </c>
      <c r="J484" s="238"/>
      <c r="K484" s="237">
        <v>0</v>
      </c>
      <c r="L484" s="238"/>
      <c r="M484" s="44"/>
      <c r="N484" s="64">
        <v>46000</v>
      </c>
      <c r="O484" s="237">
        <v>0</v>
      </c>
      <c r="P484" s="238"/>
      <c r="Q484" s="237">
        <v>0</v>
      </c>
      <c r="R484" s="238"/>
      <c r="S484" s="32" t="s">
        <v>395</v>
      </c>
    </row>
    <row r="485" spans="2:20" ht="20.25" customHeight="1" x14ac:dyDescent="0.25">
      <c r="B485" s="33"/>
      <c r="C485" s="263">
        <v>38</v>
      </c>
      <c r="D485" s="264"/>
      <c r="E485" s="265" t="s">
        <v>44</v>
      </c>
      <c r="F485" s="265"/>
      <c r="G485" s="237">
        <v>23458.81</v>
      </c>
      <c r="H485" s="238"/>
      <c r="I485" s="242">
        <v>215000</v>
      </c>
      <c r="J485" s="242"/>
      <c r="K485" s="237">
        <v>300000</v>
      </c>
      <c r="L485" s="238"/>
      <c r="M485" s="44"/>
      <c r="N485" s="64">
        <v>100000</v>
      </c>
      <c r="O485" s="242">
        <v>50000</v>
      </c>
      <c r="P485" s="242"/>
      <c r="Q485" s="237">
        <v>50000</v>
      </c>
      <c r="R485" s="238"/>
      <c r="S485" s="32" t="s">
        <v>395</v>
      </c>
    </row>
    <row r="486" spans="2:20" ht="29.25" customHeight="1" x14ac:dyDescent="0.25">
      <c r="B486" s="33"/>
      <c r="C486" s="299">
        <v>4</v>
      </c>
      <c r="D486" s="300"/>
      <c r="E486" s="265" t="s">
        <v>45</v>
      </c>
      <c r="F486" s="265"/>
      <c r="G486" s="237">
        <f>G487</f>
        <v>4294.91</v>
      </c>
      <c r="H486" s="238"/>
      <c r="I486" s="237">
        <f t="shared" ref="I486" si="433">I487</f>
        <v>0</v>
      </c>
      <c r="J486" s="238"/>
      <c r="K486" s="237">
        <f>K487+K488</f>
        <v>760000</v>
      </c>
      <c r="L486" s="238"/>
      <c r="M486" s="44"/>
      <c r="N486" s="64">
        <f>N487+N488</f>
        <v>0</v>
      </c>
      <c r="O486" s="242">
        <f>O487+O488</f>
        <v>0</v>
      </c>
      <c r="P486" s="238"/>
      <c r="Q486" s="237">
        <f>Q487+Q488</f>
        <v>0</v>
      </c>
      <c r="R486" s="238"/>
      <c r="S486" s="32"/>
    </row>
    <row r="487" spans="2:20" ht="19.5" customHeight="1" x14ac:dyDescent="0.25">
      <c r="B487" s="33"/>
      <c r="C487" s="263">
        <v>41</v>
      </c>
      <c r="D487" s="264"/>
      <c r="E487" s="265" t="s">
        <v>207</v>
      </c>
      <c r="F487" s="265"/>
      <c r="G487" s="237">
        <v>4294.91</v>
      </c>
      <c r="H487" s="238"/>
      <c r="I487" s="242">
        <v>0</v>
      </c>
      <c r="J487" s="242"/>
      <c r="K487" s="237">
        <v>0</v>
      </c>
      <c r="L487" s="238"/>
      <c r="M487" s="44"/>
      <c r="N487" s="64">
        <v>0</v>
      </c>
      <c r="O487" s="242">
        <v>0</v>
      </c>
      <c r="P487" s="242"/>
      <c r="Q487" s="237">
        <v>0</v>
      </c>
      <c r="R487" s="238"/>
      <c r="S487" s="32" t="s">
        <v>356</v>
      </c>
    </row>
    <row r="488" spans="2:20" ht="44.25" customHeight="1" x14ac:dyDescent="0.25">
      <c r="B488" s="33"/>
      <c r="C488" s="263">
        <v>42</v>
      </c>
      <c r="D488" s="264"/>
      <c r="E488" s="265" t="s">
        <v>51</v>
      </c>
      <c r="F488" s="265"/>
      <c r="G488" s="237">
        <v>0</v>
      </c>
      <c r="H488" s="238"/>
      <c r="I488" s="242">
        <v>0</v>
      </c>
      <c r="J488" s="242"/>
      <c r="K488" s="237">
        <v>760000</v>
      </c>
      <c r="L488" s="238"/>
      <c r="M488" s="44"/>
      <c r="N488" s="64">
        <v>0</v>
      </c>
      <c r="O488" s="242">
        <v>0</v>
      </c>
      <c r="P488" s="242"/>
      <c r="Q488" s="237">
        <v>0</v>
      </c>
      <c r="R488" s="238"/>
      <c r="S488" s="32" t="s">
        <v>356</v>
      </c>
      <c r="T488" s="176"/>
    </row>
    <row r="489" spans="2:20" ht="21" customHeight="1" x14ac:dyDescent="0.25">
      <c r="B489" s="37"/>
      <c r="C489" s="276" t="s">
        <v>178</v>
      </c>
      <c r="D489" s="277"/>
      <c r="E489" s="301" t="s">
        <v>376</v>
      </c>
      <c r="F489" s="301"/>
      <c r="G489" s="302">
        <f>G490</f>
        <v>0</v>
      </c>
      <c r="H489" s="303"/>
      <c r="I489" s="302">
        <f t="shared" ref="I489" si="434">I490</f>
        <v>0</v>
      </c>
      <c r="J489" s="303"/>
      <c r="K489" s="302">
        <f t="shared" ref="K489" si="435">K490</f>
        <v>100000</v>
      </c>
      <c r="L489" s="303"/>
      <c r="M489" s="125">
        <f>M490</f>
        <v>-100000</v>
      </c>
      <c r="N489" s="77">
        <f>N490</f>
        <v>0</v>
      </c>
      <c r="O489" s="336">
        <f t="shared" ref="O489" si="436">O490</f>
        <v>100000</v>
      </c>
      <c r="P489" s="303"/>
      <c r="Q489" s="302">
        <f t="shared" ref="Q489" si="437">Q490</f>
        <v>0</v>
      </c>
      <c r="R489" s="303"/>
      <c r="S489" s="30"/>
    </row>
    <row r="490" spans="2:20" ht="42.75" customHeight="1" x14ac:dyDescent="0.25">
      <c r="B490" s="31"/>
      <c r="C490" s="309" t="s">
        <v>179</v>
      </c>
      <c r="D490" s="310"/>
      <c r="E490" s="311" t="s">
        <v>375</v>
      </c>
      <c r="F490" s="311"/>
      <c r="G490" s="312">
        <f>G492</f>
        <v>0</v>
      </c>
      <c r="H490" s="313"/>
      <c r="I490" s="312">
        <f t="shared" ref="I490" si="438">I492</f>
        <v>0</v>
      </c>
      <c r="J490" s="313"/>
      <c r="K490" s="312">
        <f t="shared" ref="K490" si="439">K492</f>
        <v>100000</v>
      </c>
      <c r="L490" s="313"/>
      <c r="M490" s="123">
        <f>N490-K490</f>
        <v>-100000</v>
      </c>
      <c r="N490" s="67">
        <f>N492</f>
        <v>0</v>
      </c>
      <c r="O490" s="318">
        <f t="shared" ref="O490" si="440">O492</f>
        <v>100000</v>
      </c>
      <c r="P490" s="313"/>
      <c r="Q490" s="312">
        <f t="shared" ref="Q490" si="441">Q492</f>
        <v>0</v>
      </c>
      <c r="R490" s="313"/>
      <c r="S490" s="32"/>
    </row>
    <row r="491" spans="2:20" ht="24.75" customHeight="1" x14ac:dyDescent="0.25">
      <c r="B491" s="117"/>
      <c r="C491" s="261" t="s">
        <v>113</v>
      </c>
      <c r="D491" s="262"/>
      <c r="E491" s="278" t="s">
        <v>29</v>
      </c>
      <c r="F491" s="278"/>
      <c r="G491" s="226">
        <v>0</v>
      </c>
      <c r="H491" s="227"/>
      <c r="I491" s="295">
        <v>0</v>
      </c>
      <c r="J491" s="295"/>
      <c r="K491" s="226">
        <v>100000</v>
      </c>
      <c r="L491" s="227"/>
      <c r="M491" s="95">
        <f>N491-K491</f>
        <v>-100000</v>
      </c>
      <c r="N491" s="96">
        <v>0</v>
      </c>
      <c r="O491" s="295"/>
      <c r="P491" s="295"/>
      <c r="Q491" s="226"/>
      <c r="R491" s="227"/>
      <c r="S491" s="118"/>
    </row>
    <row r="492" spans="2:20" ht="30.75" customHeight="1" x14ac:dyDescent="0.25">
      <c r="B492" s="34"/>
      <c r="C492" s="266">
        <v>4</v>
      </c>
      <c r="D492" s="267"/>
      <c r="E492" s="268" t="s">
        <v>45</v>
      </c>
      <c r="F492" s="268"/>
      <c r="G492" s="273">
        <f>G493</f>
        <v>0</v>
      </c>
      <c r="H492" s="274"/>
      <c r="I492" s="275">
        <f t="shared" ref="I492" si="442">I493</f>
        <v>0</v>
      </c>
      <c r="J492" s="275"/>
      <c r="K492" s="273">
        <f t="shared" ref="K492" si="443">K493</f>
        <v>100000</v>
      </c>
      <c r="L492" s="274"/>
      <c r="M492" s="22"/>
      <c r="N492" s="66">
        <f>SUM(N493)</f>
        <v>0</v>
      </c>
      <c r="O492" s="275">
        <f t="shared" ref="O492" si="444">O493</f>
        <v>100000</v>
      </c>
      <c r="P492" s="275"/>
      <c r="Q492" s="273">
        <f t="shared" ref="Q492" si="445">Q493</f>
        <v>0</v>
      </c>
      <c r="R492" s="274"/>
      <c r="S492" s="32"/>
    </row>
    <row r="493" spans="2:20" ht="40.5" customHeight="1" x14ac:dyDescent="0.25">
      <c r="B493" s="33"/>
      <c r="C493" s="263">
        <v>42</v>
      </c>
      <c r="D493" s="264"/>
      <c r="E493" s="265" t="s">
        <v>131</v>
      </c>
      <c r="F493" s="265"/>
      <c r="G493" s="237">
        <v>0</v>
      </c>
      <c r="H493" s="238"/>
      <c r="I493" s="242">
        <v>0</v>
      </c>
      <c r="J493" s="242"/>
      <c r="K493" s="237">
        <v>100000</v>
      </c>
      <c r="L493" s="238"/>
      <c r="M493" s="44"/>
      <c r="N493" s="64">
        <v>0</v>
      </c>
      <c r="O493" s="242">
        <v>100000</v>
      </c>
      <c r="P493" s="242"/>
      <c r="Q493" s="237">
        <v>0</v>
      </c>
      <c r="R493" s="238"/>
      <c r="S493" s="32" t="s">
        <v>353</v>
      </c>
    </row>
    <row r="494" spans="2:20" ht="29.25" customHeight="1" x14ac:dyDescent="0.25">
      <c r="B494" s="38"/>
      <c r="C494" s="375" t="s">
        <v>180</v>
      </c>
      <c r="D494" s="376"/>
      <c r="E494" s="377" t="s">
        <v>181</v>
      </c>
      <c r="F494" s="377"/>
      <c r="G494" s="378">
        <f>G495+G512+G517+G541</f>
        <v>4125</v>
      </c>
      <c r="H494" s="379"/>
      <c r="I494" s="378">
        <f t="shared" ref="I494" si="446">I495+I512+I517+I541</f>
        <v>20000</v>
      </c>
      <c r="J494" s="379"/>
      <c r="K494" s="378">
        <f>K495+K512+K517+K541</f>
        <v>1506500</v>
      </c>
      <c r="L494" s="379"/>
      <c r="M494" s="155">
        <f>M495+M512+M517+M541</f>
        <v>-1417000</v>
      </c>
      <c r="N494" s="78">
        <f>N495+N512+N517+N541</f>
        <v>89500</v>
      </c>
      <c r="O494" s="380">
        <f>O495+O512+O517+O541</f>
        <v>256550</v>
      </c>
      <c r="P494" s="379"/>
      <c r="Q494" s="378">
        <f t="shared" ref="Q494" si="447">Q495+Q512+Q517+Q541</f>
        <v>205000</v>
      </c>
      <c r="R494" s="379"/>
      <c r="S494" s="28"/>
    </row>
    <row r="495" spans="2:20" ht="28.5" customHeight="1" x14ac:dyDescent="0.25">
      <c r="B495" s="37"/>
      <c r="C495" s="276" t="s">
        <v>182</v>
      </c>
      <c r="D495" s="277"/>
      <c r="E495" s="301" t="s">
        <v>183</v>
      </c>
      <c r="F495" s="301"/>
      <c r="G495" s="302">
        <f>G496+G502+G507</f>
        <v>4125</v>
      </c>
      <c r="H495" s="303"/>
      <c r="I495" s="302">
        <f>I496+I506</f>
        <v>20000</v>
      </c>
      <c r="J495" s="303"/>
      <c r="K495" s="302">
        <f>K496+K502+K507</f>
        <v>110000</v>
      </c>
      <c r="L495" s="303"/>
      <c r="M495" s="77">
        <f>M496+M502+M507</f>
        <v>-92000</v>
      </c>
      <c r="N495" s="77">
        <f>N496+N502+N507</f>
        <v>18000</v>
      </c>
      <c r="O495" s="336">
        <f>O496+O506</f>
        <v>30000</v>
      </c>
      <c r="P495" s="303"/>
      <c r="Q495" s="302">
        <f>Q496+Q506</f>
        <v>30000</v>
      </c>
      <c r="R495" s="303"/>
      <c r="S495" s="30"/>
    </row>
    <row r="496" spans="2:20" ht="42.75" customHeight="1" x14ac:dyDescent="0.25">
      <c r="B496" s="31"/>
      <c r="C496" s="309" t="s">
        <v>184</v>
      </c>
      <c r="D496" s="310"/>
      <c r="E496" s="311" t="s">
        <v>185</v>
      </c>
      <c r="F496" s="311"/>
      <c r="G496" s="312">
        <f>G500</f>
        <v>4125</v>
      </c>
      <c r="H496" s="313"/>
      <c r="I496" s="312">
        <f t="shared" ref="I496" si="448">I500</f>
        <v>20000</v>
      </c>
      <c r="J496" s="313"/>
      <c r="K496" s="312">
        <f t="shared" ref="K496" si="449">K500</f>
        <v>50000</v>
      </c>
      <c r="L496" s="313"/>
      <c r="M496" s="123">
        <f>N496-K496</f>
        <v>-50000</v>
      </c>
      <c r="N496" s="67">
        <f>N500</f>
        <v>0</v>
      </c>
      <c r="O496" s="318">
        <f t="shared" ref="O496" si="450">O500</f>
        <v>0</v>
      </c>
      <c r="P496" s="313"/>
      <c r="Q496" s="312">
        <f t="shared" ref="Q496" si="451">Q500</f>
        <v>0</v>
      </c>
      <c r="R496" s="313"/>
      <c r="S496" s="32"/>
    </row>
    <row r="497" spans="2:20" ht="15.75" customHeight="1" x14ac:dyDescent="0.25">
      <c r="B497" s="117"/>
      <c r="C497" s="261" t="s">
        <v>111</v>
      </c>
      <c r="D497" s="262"/>
      <c r="E497" s="278" t="s">
        <v>24</v>
      </c>
      <c r="F497" s="278"/>
      <c r="G497" s="226">
        <v>4125</v>
      </c>
      <c r="H497" s="227"/>
      <c r="I497" s="295">
        <v>20000</v>
      </c>
      <c r="J497" s="295"/>
      <c r="K497" s="226">
        <v>20000</v>
      </c>
      <c r="L497" s="227"/>
      <c r="M497" s="95">
        <f t="shared" ref="M497:M499" si="452">N497-K497</f>
        <v>-20000</v>
      </c>
      <c r="N497" s="96">
        <v>0</v>
      </c>
      <c r="O497" s="295"/>
      <c r="P497" s="295"/>
      <c r="Q497" s="226"/>
      <c r="R497" s="227"/>
      <c r="S497" s="118"/>
      <c r="T497" s="564"/>
    </row>
    <row r="498" spans="2:20" ht="24" customHeight="1" x14ac:dyDescent="0.25">
      <c r="B498" s="117"/>
      <c r="C498" s="261" t="s">
        <v>113</v>
      </c>
      <c r="D498" s="262"/>
      <c r="E498" s="278" t="s">
        <v>29</v>
      </c>
      <c r="F498" s="278"/>
      <c r="G498" s="226">
        <v>0</v>
      </c>
      <c r="H498" s="227"/>
      <c r="I498" s="295">
        <v>0</v>
      </c>
      <c r="J498" s="295"/>
      <c r="K498" s="226">
        <v>0</v>
      </c>
      <c r="L498" s="227"/>
      <c r="M498" s="95">
        <f t="shared" si="452"/>
        <v>0</v>
      </c>
      <c r="N498" s="96">
        <v>0</v>
      </c>
      <c r="O498" s="295"/>
      <c r="P498" s="295"/>
      <c r="Q498" s="226"/>
      <c r="R498" s="227"/>
      <c r="S498" s="118"/>
      <c r="T498" s="564"/>
    </row>
    <row r="499" spans="2:20" ht="17.25" customHeight="1" x14ac:dyDescent="0.25">
      <c r="B499" s="117"/>
      <c r="C499" s="261" t="s">
        <v>112</v>
      </c>
      <c r="D499" s="262"/>
      <c r="E499" s="278" t="s">
        <v>26</v>
      </c>
      <c r="F499" s="278"/>
      <c r="G499" s="226">
        <v>0</v>
      </c>
      <c r="H499" s="227"/>
      <c r="I499" s="295">
        <v>0</v>
      </c>
      <c r="J499" s="295"/>
      <c r="K499" s="226">
        <v>30000</v>
      </c>
      <c r="L499" s="227"/>
      <c r="M499" s="95">
        <f t="shared" si="452"/>
        <v>-30000</v>
      </c>
      <c r="N499" s="96">
        <v>0</v>
      </c>
      <c r="O499" s="295"/>
      <c r="P499" s="295"/>
      <c r="Q499" s="226"/>
      <c r="R499" s="227"/>
      <c r="S499" s="118"/>
      <c r="T499" s="564"/>
    </row>
    <row r="500" spans="2:20" ht="27.75" customHeight="1" x14ac:dyDescent="0.25">
      <c r="B500" s="34"/>
      <c r="C500" s="266">
        <v>4</v>
      </c>
      <c r="D500" s="267"/>
      <c r="E500" s="268" t="s">
        <v>45</v>
      </c>
      <c r="F500" s="268"/>
      <c r="G500" s="273">
        <f>G501</f>
        <v>4125</v>
      </c>
      <c r="H500" s="274"/>
      <c r="I500" s="275">
        <f t="shared" ref="I500" si="453">I501</f>
        <v>20000</v>
      </c>
      <c r="J500" s="275"/>
      <c r="K500" s="273">
        <f t="shared" ref="K500" si="454">K501</f>
        <v>50000</v>
      </c>
      <c r="L500" s="274"/>
      <c r="M500" s="22"/>
      <c r="N500" s="66">
        <f>SUM(N501)</f>
        <v>0</v>
      </c>
      <c r="O500" s="275">
        <f t="shared" ref="O500" si="455">O501</f>
        <v>0</v>
      </c>
      <c r="P500" s="275"/>
      <c r="Q500" s="273">
        <f t="shared" ref="Q500" si="456">Q501</f>
        <v>0</v>
      </c>
      <c r="R500" s="274"/>
      <c r="S500" s="32"/>
    </row>
    <row r="501" spans="2:20" ht="43.5" customHeight="1" x14ac:dyDescent="0.25">
      <c r="B501" s="33"/>
      <c r="C501" s="263">
        <v>42</v>
      </c>
      <c r="D501" s="264"/>
      <c r="E501" s="265" t="s">
        <v>51</v>
      </c>
      <c r="F501" s="265"/>
      <c r="G501" s="237">
        <v>4125</v>
      </c>
      <c r="H501" s="238"/>
      <c r="I501" s="242">
        <v>20000</v>
      </c>
      <c r="J501" s="242"/>
      <c r="K501" s="237">
        <v>50000</v>
      </c>
      <c r="L501" s="238"/>
      <c r="M501" s="44"/>
      <c r="N501" s="64">
        <v>0</v>
      </c>
      <c r="O501" s="242">
        <v>0</v>
      </c>
      <c r="P501" s="242"/>
      <c r="Q501" s="237">
        <v>0</v>
      </c>
      <c r="R501" s="238"/>
      <c r="S501" s="32" t="s">
        <v>351</v>
      </c>
      <c r="T501" s="177"/>
    </row>
    <row r="502" spans="2:20" ht="46.5" customHeight="1" x14ac:dyDescent="0.25">
      <c r="B502" s="31"/>
      <c r="C502" s="309" t="s">
        <v>186</v>
      </c>
      <c r="D502" s="310"/>
      <c r="E502" s="311" t="s">
        <v>410</v>
      </c>
      <c r="F502" s="311"/>
      <c r="G502" s="312">
        <f>G505</f>
        <v>0</v>
      </c>
      <c r="H502" s="313"/>
      <c r="I502" s="312">
        <f t="shared" ref="I502" si="457">I505</f>
        <v>0</v>
      </c>
      <c r="J502" s="313"/>
      <c r="K502" s="312">
        <f t="shared" ref="K502" si="458">K505</f>
        <v>30000</v>
      </c>
      <c r="L502" s="313"/>
      <c r="M502" s="123">
        <f>N502-K502</f>
        <v>-30000</v>
      </c>
      <c r="N502" s="67">
        <f>N505</f>
        <v>0</v>
      </c>
      <c r="O502" s="318">
        <f t="shared" ref="O502" si="459">O505</f>
        <v>30000</v>
      </c>
      <c r="P502" s="313"/>
      <c r="Q502" s="312">
        <f t="shared" ref="Q502" si="460">Q505</f>
        <v>30000</v>
      </c>
      <c r="R502" s="313"/>
      <c r="S502" s="32"/>
    </row>
    <row r="503" spans="2:20" ht="17.25" customHeight="1" x14ac:dyDescent="0.25">
      <c r="B503" s="117"/>
      <c r="C503" s="261" t="s">
        <v>111</v>
      </c>
      <c r="D503" s="262"/>
      <c r="E503" s="278" t="s">
        <v>24</v>
      </c>
      <c r="F503" s="278"/>
      <c r="G503" s="226">
        <v>0</v>
      </c>
      <c r="H503" s="227"/>
      <c r="I503" s="295">
        <v>0</v>
      </c>
      <c r="J503" s="295"/>
      <c r="K503" s="226">
        <v>10000</v>
      </c>
      <c r="L503" s="227"/>
      <c r="M503" s="95">
        <f>N503-K503</f>
        <v>-10000</v>
      </c>
      <c r="N503" s="96">
        <v>0</v>
      </c>
      <c r="O503" s="295"/>
      <c r="P503" s="295"/>
      <c r="Q503" s="226"/>
      <c r="R503" s="227"/>
      <c r="S503" s="118"/>
    </row>
    <row r="504" spans="2:20" ht="17.25" customHeight="1" x14ac:dyDescent="0.25">
      <c r="B504" s="117"/>
      <c r="C504" s="279" t="s">
        <v>112</v>
      </c>
      <c r="D504" s="225"/>
      <c r="E504" s="261" t="s">
        <v>26</v>
      </c>
      <c r="F504" s="262"/>
      <c r="G504" s="226">
        <v>0</v>
      </c>
      <c r="H504" s="227"/>
      <c r="I504" s="95"/>
      <c r="J504" s="95">
        <v>0</v>
      </c>
      <c r="K504" s="226">
        <v>20000</v>
      </c>
      <c r="L504" s="227"/>
      <c r="M504" s="95"/>
      <c r="N504" s="96">
        <v>0</v>
      </c>
      <c r="O504" s="95"/>
      <c r="P504" s="95"/>
      <c r="Q504" s="143"/>
      <c r="R504" s="144"/>
      <c r="S504" s="118"/>
    </row>
    <row r="505" spans="2:20" ht="27" customHeight="1" x14ac:dyDescent="0.25">
      <c r="B505" s="34"/>
      <c r="C505" s="266">
        <v>4</v>
      </c>
      <c r="D505" s="267"/>
      <c r="E505" s="268" t="s">
        <v>45</v>
      </c>
      <c r="F505" s="268"/>
      <c r="G505" s="273">
        <f>G506</f>
        <v>0</v>
      </c>
      <c r="H505" s="274"/>
      <c r="I505" s="275">
        <f t="shared" ref="I505" si="461">I506</f>
        <v>0</v>
      </c>
      <c r="J505" s="275"/>
      <c r="K505" s="273">
        <f t="shared" ref="K505" si="462">K506</f>
        <v>30000</v>
      </c>
      <c r="L505" s="274"/>
      <c r="M505" s="22"/>
      <c r="N505" s="66">
        <f>SUM(N506)</f>
        <v>0</v>
      </c>
      <c r="O505" s="275">
        <f t="shared" ref="O505" si="463">O506</f>
        <v>30000</v>
      </c>
      <c r="P505" s="275"/>
      <c r="Q505" s="273">
        <f t="shared" ref="Q505" si="464">Q506</f>
        <v>30000</v>
      </c>
      <c r="R505" s="274"/>
      <c r="S505" s="40"/>
    </row>
    <row r="506" spans="2:20" ht="29.25" customHeight="1" x14ac:dyDescent="0.25">
      <c r="B506" s="33"/>
      <c r="C506" s="263">
        <v>42</v>
      </c>
      <c r="D506" s="264"/>
      <c r="E506" s="265" t="s">
        <v>51</v>
      </c>
      <c r="F506" s="265"/>
      <c r="G506" s="237">
        <v>0</v>
      </c>
      <c r="H506" s="238"/>
      <c r="I506" s="242">
        <v>0</v>
      </c>
      <c r="J506" s="242"/>
      <c r="K506" s="237">
        <v>30000</v>
      </c>
      <c r="L506" s="238"/>
      <c r="M506" s="44"/>
      <c r="N506" s="64">
        <v>0</v>
      </c>
      <c r="O506" s="242">
        <v>30000</v>
      </c>
      <c r="P506" s="242"/>
      <c r="Q506" s="237">
        <v>30000</v>
      </c>
      <c r="R506" s="238"/>
      <c r="S506" s="32" t="s">
        <v>351</v>
      </c>
      <c r="T506" s="177"/>
    </row>
    <row r="507" spans="2:20" ht="43.5" customHeight="1" x14ac:dyDescent="0.25">
      <c r="B507" s="35"/>
      <c r="C507" s="271" t="s">
        <v>411</v>
      </c>
      <c r="D507" s="272"/>
      <c r="E507" s="271" t="s">
        <v>412</v>
      </c>
      <c r="F507" s="272"/>
      <c r="G507" s="269">
        <f>G510</f>
        <v>0</v>
      </c>
      <c r="H507" s="270"/>
      <c r="I507" s="269">
        <f>I510</f>
        <v>0</v>
      </c>
      <c r="J507" s="270"/>
      <c r="K507" s="269">
        <f>K510</f>
        <v>30000</v>
      </c>
      <c r="L507" s="270"/>
      <c r="M507" s="123">
        <f>N507-K507</f>
        <v>-12000</v>
      </c>
      <c r="N507" s="67">
        <f>N510</f>
        <v>18000</v>
      </c>
      <c r="O507" s="269">
        <f>O510</f>
        <v>0</v>
      </c>
      <c r="P507" s="270"/>
      <c r="Q507" s="269">
        <f>Q510</f>
        <v>0</v>
      </c>
      <c r="R507" s="270"/>
      <c r="S507" s="128"/>
    </row>
    <row r="508" spans="2:20" ht="17.25" customHeight="1" x14ac:dyDescent="0.25">
      <c r="B508" s="117"/>
      <c r="C508" s="279" t="s">
        <v>111</v>
      </c>
      <c r="D508" s="225"/>
      <c r="E508" s="261" t="s">
        <v>24</v>
      </c>
      <c r="F508" s="262"/>
      <c r="G508" s="226">
        <v>0</v>
      </c>
      <c r="H508" s="227"/>
      <c r="I508" s="226">
        <v>0</v>
      </c>
      <c r="J508" s="227"/>
      <c r="K508" s="226">
        <v>20000</v>
      </c>
      <c r="L508" s="227"/>
      <c r="M508" s="95"/>
      <c r="N508" s="96">
        <v>0</v>
      </c>
      <c r="O508" s="226"/>
      <c r="P508" s="227"/>
      <c r="Q508" s="226"/>
      <c r="R508" s="227"/>
      <c r="S508" s="138"/>
    </row>
    <row r="509" spans="2:20" ht="17.25" customHeight="1" x14ac:dyDescent="0.25">
      <c r="B509" s="117"/>
      <c r="C509" s="279" t="s">
        <v>112</v>
      </c>
      <c r="D509" s="225"/>
      <c r="E509" s="261" t="s">
        <v>26</v>
      </c>
      <c r="F509" s="262"/>
      <c r="G509" s="226">
        <v>0</v>
      </c>
      <c r="H509" s="227"/>
      <c r="I509" s="226">
        <v>0</v>
      </c>
      <c r="J509" s="227"/>
      <c r="K509" s="226">
        <v>10000</v>
      </c>
      <c r="L509" s="227"/>
      <c r="M509" s="95"/>
      <c r="N509" s="96">
        <v>18000</v>
      </c>
      <c r="O509" s="226"/>
      <c r="P509" s="227"/>
      <c r="Q509" s="226"/>
      <c r="R509" s="227"/>
      <c r="S509" s="138"/>
    </row>
    <row r="510" spans="2:20" ht="17.25" customHeight="1" x14ac:dyDescent="0.25">
      <c r="B510" s="33"/>
      <c r="C510" s="266">
        <v>3</v>
      </c>
      <c r="D510" s="267"/>
      <c r="E510" s="268" t="s">
        <v>38</v>
      </c>
      <c r="F510" s="268"/>
      <c r="G510" s="237">
        <f>G511</f>
        <v>0</v>
      </c>
      <c r="H510" s="238"/>
      <c r="I510" s="237">
        <f t="shared" ref="I510" si="465">I511</f>
        <v>0</v>
      </c>
      <c r="J510" s="238"/>
      <c r="K510" s="237">
        <f t="shared" ref="K510" si="466">K511</f>
        <v>30000</v>
      </c>
      <c r="L510" s="238"/>
      <c r="M510" s="44"/>
      <c r="N510" s="64">
        <f>N511</f>
        <v>18000</v>
      </c>
      <c r="O510" s="237">
        <f t="shared" ref="O510" si="467">O511</f>
        <v>0</v>
      </c>
      <c r="P510" s="238"/>
      <c r="Q510" s="237">
        <f t="shared" ref="Q510" si="468">Q511</f>
        <v>0</v>
      </c>
      <c r="R510" s="238"/>
      <c r="S510" s="32"/>
    </row>
    <row r="511" spans="2:20" ht="18" customHeight="1" x14ac:dyDescent="0.35">
      <c r="B511" s="33"/>
      <c r="C511" s="263">
        <v>32</v>
      </c>
      <c r="D511" s="264"/>
      <c r="E511" s="265" t="s">
        <v>40</v>
      </c>
      <c r="F511" s="265"/>
      <c r="G511" s="237">
        <v>0</v>
      </c>
      <c r="H511" s="238"/>
      <c r="I511" s="237">
        <v>0</v>
      </c>
      <c r="J511" s="238"/>
      <c r="K511" s="237">
        <v>30000</v>
      </c>
      <c r="L511" s="238"/>
      <c r="M511" s="44"/>
      <c r="N511" s="64">
        <v>18000</v>
      </c>
      <c r="O511" s="237">
        <v>0</v>
      </c>
      <c r="P511" s="238"/>
      <c r="Q511" s="237">
        <v>0</v>
      </c>
      <c r="R511" s="238"/>
      <c r="S511" s="32" t="s">
        <v>351</v>
      </c>
      <c r="T511" s="178"/>
    </row>
    <row r="512" spans="2:20" x14ac:dyDescent="0.25">
      <c r="B512" s="37"/>
      <c r="C512" s="276" t="s">
        <v>187</v>
      </c>
      <c r="D512" s="277"/>
      <c r="E512" s="301" t="s">
        <v>188</v>
      </c>
      <c r="F512" s="301"/>
      <c r="G512" s="302">
        <f>G513</f>
        <v>0</v>
      </c>
      <c r="H512" s="303"/>
      <c r="I512" s="302">
        <f t="shared" ref="I512" si="469">I513</f>
        <v>0</v>
      </c>
      <c r="J512" s="303"/>
      <c r="K512" s="302">
        <f t="shared" ref="K512" si="470">K513</f>
        <v>20000</v>
      </c>
      <c r="L512" s="303"/>
      <c r="M512" s="77">
        <f>M513</f>
        <v>-20000</v>
      </c>
      <c r="N512" s="77">
        <f>N513</f>
        <v>0</v>
      </c>
      <c r="O512" s="336">
        <f t="shared" ref="O512" si="471">O513</f>
        <v>20000</v>
      </c>
      <c r="P512" s="303"/>
      <c r="Q512" s="302">
        <f t="shared" ref="Q512" si="472">Q513</f>
        <v>20000</v>
      </c>
      <c r="R512" s="303"/>
      <c r="S512" s="30"/>
    </row>
    <row r="513" spans="2:20" ht="30.75" customHeight="1" x14ac:dyDescent="0.25">
      <c r="B513" s="35"/>
      <c r="C513" s="271" t="s">
        <v>191</v>
      </c>
      <c r="D513" s="272"/>
      <c r="E513" s="315" t="s">
        <v>192</v>
      </c>
      <c r="F513" s="315"/>
      <c r="G513" s="269">
        <f>G515</f>
        <v>0</v>
      </c>
      <c r="H513" s="270"/>
      <c r="I513" s="269">
        <f t="shared" ref="I513" si="473">I515</f>
        <v>0</v>
      </c>
      <c r="J513" s="270"/>
      <c r="K513" s="269">
        <f t="shared" ref="K513" si="474">K515</f>
        <v>20000</v>
      </c>
      <c r="L513" s="270"/>
      <c r="M513" s="123">
        <f>N513-K513</f>
        <v>-20000</v>
      </c>
      <c r="N513" s="70">
        <f>N515</f>
        <v>0</v>
      </c>
      <c r="O513" s="337">
        <f t="shared" ref="O513" si="475">O515</f>
        <v>20000</v>
      </c>
      <c r="P513" s="270"/>
      <c r="Q513" s="269">
        <f t="shared" ref="Q513" si="476">Q515</f>
        <v>20000</v>
      </c>
      <c r="R513" s="270"/>
      <c r="S513" s="32"/>
    </row>
    <row r="514" spans="2:20" ht="18.75" customHeight="1" x14ac:dyDescent="0.25">
      <c r="B514" s="121"/>
      <c r="C514" s="261" t="s">
        <v>111</v>
      </c>
      <c r="D514" s="262"/>
      <c r="E514" s="278" t="s">
        <v>24</v>
      </c>
      <c r="F514" s="278"/>
      <c r="G514" s="226">
        <v>0</v>
      </c>
      <c r="H514" s="227"/>
      <c r="I514" s="226">
        <v>0</v>
      </c>
      <c r="J514" s="227"/>
      <c r="K514" s="226">
        <v>20000</v>
      </c>
      <c r="L514" s="227"/>
      <c r="M514" s="95">
        <f>N514-K514</f>
        <v>-20000</v>
      </c>
      <c r="N514" s="96">
        <v>0</v>
      </c>
      <c r="O514" s="295"/>
      <c r="P514" s="227"/>
      <c r="Q514" s="226"/>
      <c r="R514" s="227"/>
      <c r="S514" s="118"/>
    </row>
    <row r="515" spans="2:20" x14ac:dyDescent="0.25">
      <c r="B515" s="34"/>
      <c r="C515" s="266">
        <v>3</v>
      </c>
      <c r="D515" s="267"/>
      <c r="E515" s="268" t="s">
        <v>38</v>
      </c>
      <c r="F515" s="268"/>
      <c r="G515" s="273">
        <f>G516</f>
        <v>0</v>
      </c>
      <c r="H515" s="274"/>
      <c r="I515" s="273">
        <f t="shared" ref="I515" si="477">I516</f>
        <v>0</v>
      </c>
      <c r="J515" s="274"/>
      <c r="K515" s="273">
        <f t="shared" ref="K515" si="478">K516</f>
        <v>20000</v>
      </c>
      <c r="L515" s="274"/>
      <c r="M515" s="22"/>
      <c r="N515" s="66">
        <f>SUM(N516)</f>
        <v>0</v>
      </c>
      <c r="O515" s="275">
        <f t="shared" ref="O515" si="479">O516</f>
        <v>20000</v>
      </c>
      <c r="P515" s="274"/>
      <c r="Q515" s="273">
        <f t="shared" ref="Q515" si="480">Q516</f>
        <v>20000</v>
      </c>
      <c r="R515" s="274"/>
      <c r="S515" s="32"/>
    </row>
    <row r="516" spans="2:20" x14ac:dyDescent="0.25">
      <c r="B516" s="33"/>
      <c r="C516" s="263">
        <v>32</v>
      </c>
      <c r="D516" s="264"/>
      <c r="E516" s="265" t="s">
        <v>40</v>
      </c>
      <c r="F516" s="265"/>
      <c r="G516" s="237">
        <v>0</v>
      </c>
      <c r="H516" s="238"/>
      <c r="I516" s="242">
        <v>0</v>
      </c>
      <c r="J516" s="242"/>
      <c r="K516" s="237">
        <v>20000</v>
      </c>
      <c r="L516" s="238"/>
      <c r="M516" s="44"/>
      <c r="N516" s="64">
        <v>0</v>
      </c>
      <c r="O516" s="242">
        <v>20000</v>
      </c>
      <c r="P516" s="242"/>
      <c r="Q516" s="237">
        <v>20000</v>
      </c>
      <c r="R516" s="238"/>
      <c r="S516" s="32" t="s">
        <v>351</v>
      </c>
    </row>
    <row r="517" spans="2:20" x14ac:dyDescent="0.25">
      <c r="B517" s="37"/>
      <c r="C517" s="276" t="s">
        <v>374</v>
      </c>
      <c r="D517" s="277"/>
      <c r="E517" s="301" t="s">
        <v>190</v>
      </c>
      <c r="F517" s="301"/>
      <c r="G517" s="302">
        <f>G518+G526+G530</f>
        <v>0</v>
      </c>
      <c r="H517" s="303"/>
      <c r="I517" s="302">
        <f t="shared" ref="I517" si="481">I518+I526+I530</f>
        <v>0</v>
      </c>
      <c r="J517" s="303"/>
      <c r="K517" s="302">
        <f>K518+K526+K530+K534</f>
        <v>1346500</v>
      </c>
      <c r="L517" s="303"/>
      <c r="M517" s="152">
        <f>M518+M526+M530+M534</f>
        <v>-1275000</v>
      </c>
      <c r="N517" s="77">
        <f>N518+N526+N530+N534</f>
        <v>71500</v>
      </c>
      <c r="O517" s="336">
        <f>O518+O526+O530+O534</f>
        <v>176550</v>
      </c>
      <c r="P517" s="303"/>
      <c r="Q517" s="302">
        <f t="shared" ref="Q517" si="482">Q518+Q526+Q530</f>
        <v>135000</v>
      </c>
      <c r="R517" s="303"/>
      <c r="S517" s="30"/>
    </row>
    <row r="518" spans="2:20" ht="27" customHeight="1" x14ac:dyDescent="0.25">
      <c r="B518" s="35"/>
      <c r="C518" s="271" t="s">
        <v>193</v>
      </c>
      <c r="D518" s="272"/>
      <c r="E518" s="315" t="s">
        <v>194</v>
      </c>
      <c r="F518" s="315"/>
      <c r="G518" s="269">
        <f>G522+G524</f>
        <v>0</v>
      </c>
      <c r="H518" s="270"/>
      <c r="I518" s="269">
        <f t="shared" ref="I518" si="483">I522+I524</f>
        <v>0</v>
      </c>
      <c r="J518" s="270"/>
      <c r="K518" s="269">
        <f t="shared" ref="K518" si="484">K522+K524</f>
        <v>1280000</v>
      </c>
      <c r="L518" s="270"/>
      <c r="M518" s="140">
        <f>N518-K518</f>
        <v>-1280000</v>
      </c>
      <c r="N518" s="70">
        <f>N522+N524</f>
        <v>0</v>
      </c>
      <c r="O518" s="337">
        <f>O522+O524</f>
        <v>110000</v>
      </c>
      <c r="P518" s="270"/>
      <c r="Q518" s="269">
        <f t="shared" ref="Q518" si="485">Q522+Q524</f>
        <v>110000</v>
      </c>
      <c r="R518" s="270"/>
      <c r="S518" s="32"/>
    </row>
    <row r="519" spans="2:20" ht="27" customHeight="1" x14ac:dyDescent="0.25">
      <c r="B519" s="121"/>
      <c r="C519" s="261" t="s">
        <v>113</v>
      </c>
      <c r="D519" s="262"/>
      <c r="E519" s="261" t="s">
        <v>29</v>
      </c>
      <c r="F519" s="262"/>
      <c r="G519" s="226">
        <v>0</v>
      </c>
      <c r="H519" s="227"/>
      <c r="I519" s="226">
        <v>0</v>
      </c>
      <c r="J519" s="227"/>
      <c r="K519" s="226">
        <v>200500</v>
      </c>
      <c r="L519" s="227"/>
      <c r="M519" s="95"/>
      <c r="N519" s="96">
        <v>0</v>
      </c>
      <c r="O519" s="226"/>
      <c r="P519" s="227"/>
      <c r="Q519" s="226"/>
      <c r="R519" s="227"/>
      <c r="S519" s="138"/>
    </row>
    <row r="520" spans="2:20" ht="15" customHeight="1" x14ac:dyDescent="0.25">
      <c r="B520" s="121"/>
      <c r="C520" s="261" t="s">
        <v>146</v>
      </c>
      <c r="D520" s="262"/>
      <c r="E520" s="278" t="s">
        <v>27</v>
      </c>
      <c r="F520" s="278"/>
      <c r="G520" s="226">
        <v>0</v>
      </c>
      <c r="H520" s="227"/>
      <c r="I520" s="226">
        <v>0</v>
      </c>
      <c r="J520" s="227"/>
      <c r="K520" s="226">
        <v>1079500</v>
      </c>
      <c r="L520" s="227"/>
      <c r="M520" s="153">
        <f t="shared" ref="M520:M521" si="486">N520-K520</f>
        <v>-1079500</v>
      </c>
      <c r="N520" s="96">
        <v>0</v>
      </c>
      <c r="O520" s="295"/>
      <c r="P520" s="227"/>
      <c r="Q520" s="226"/>
      <c r="R520" s="227"/>
      <c r="S520" s="118"/>
    </row>
    <row r="521" spans="2:20" ht="36.75" customHeight="1" x14ac:dyDescent="0.25">
      <c r="B521" s="117"/>
      <c r="C521" s="261" t="s">
        <v>152</v>
      </c>
      <c r="D521" s="262"/>
      <c r="E521" s="278" t="s">
        <v>37</v>
      </c>
      <c r="F521" s="278"/>
      <c r="G521" s="226">
        <v>0</v>
      </c>
      <c r="H521" s="227"/>
      <c r="I521" s="295">
        <v>0</v>
      </c>
      <c r="J521" s="295"/>
      <c r="K521" s="226">
        <v>0</v>
      </c>
      <c r="L521" s="227"/>
      <c r="M521" s="95">
        <f t="shared" si="486"/>
        <v>0</v>
      </c>
      <c r="N521" s="96">
        <v>0</v>
      </c>
      <c r="O521" s="295"/>
      <c r="P521" s="295"/>
      <c r="Q521" s="226"/>
      <c r="R521" s="227"/>
      <c r="S521" s="118"/>
    </row>
    <row r="522" spans="2:20" ht="15" customHeight="1" x14ac:dyDescent="0.25">
      <c r="B522" s="34"/>
      <c r="C522" s="266">
        <v>3</v>
      </c>
      <c r="D522" s="267"/>
      <c r="E522" s="268" t="s">
        <v>38</v>
      </c>
      <c r="F522" s="268"/>
      <c r="G522" s="273">
        <f>G523</f>
        <v>0</v>
      </c>
      <c r="H522" s="274"/>
      <c r="I522" s="273">
        <f t="shared" ref="I522" si="487">I523</f>
        <v>0</v>
      </c>
      <c r="J522" s="274"/>
      <c r="K522" s="273">
        <f t="shared" ref="K522" si="488">K523</f>
        <v>10000</v>
      </c>
      <c r="L522" s="274"/>
      <c r="M522" s="22"/>
      <c r="N522" s="66">
        <f>SUM(N523)</f>
        <v>0</v>
      </c>
      <c r="O522" s="275">
        <f t="shared" ref="O522" si="489">O523</f>
        <v>10000</v>
      </c>
      <c r="P522" s="274"/>
      <c r="Q522" s="273">
        <f t="shared" ref="Q522" si="490">Q523</f>
        <v>10000</v>
      </c>
      <c r="R522" s="274"/>
      <c r="S522" s="32"/>
    </row>
    <row r="523" spans="2:20" ht="15" customHeight="1" x14ac:dyDescent="0.25">
      <c r="B523" s="33"/>
      <c r="C523" s="263">
        <v>32</v>
      </c>
      <c r="D523" s="264"/>
      <c r="E523" s="265" t="s">
        <v>40</v>
      </c>
      <c r="F523" s="265"/>
      <c r="G523" s="237">
        <v>0</v>
      </c>
      <c r="H523" s="238"/>
      <c r="I523" s="242">
        <v>0</v>
      </c>
      <c r="J523" s="242"/>
      <c r="K523" s="237">
        <v>10000</v>
      </c>
      <c r="L523" s="238"/>
      <c r="M523" s="44"/>
      <c r="N523" s="64">
        <v>0</v>
      </c>
      <c r="O523" s="242">
        <v>10000</v>
      </c>
      <c r="P523" s="242"/>
      <c r="Q523" s="237">
        <v>10000</v>
      </c>
      <c r="R523" s="238"/>
      <c r="S523" s="32" t="s">
        <v>357</v>
      </c>
    </row>
    <row r="524" spans="2:20" ht="29.25" customHeight="1" x14ac:dyDescent="0.25">
      <c r="B524" s="34"/>
      <c r="C524" s="266">
        <v>4</v>
      </c>
      <c r="D524" s="267"/>
      <c r="E524" s="268" t="s">
        <v>45</v>
      </c>
      <c r="F524" s="268"/>
      <c r="G524" s="273">
        <f>G525</f>
        <v>0</v>
      </c>
      <c r="H524" s="274"/>
      <c r="I524" s="275">
        <f t="shared" ref="I524" si="491">I525</f>
        <v>0</v>
      </c>
      <c r="J524" s="275"/>
      <c r="K524" s="273">
        <f t="shared" ref="K524" si="492">K525</f>
        <v>1270000</v>
      </c>
      <c r="L524" s="274"/>
      <c r="M524" s="22"/>
      <c r="N524" s="66">
        <f>SUM(N525)</f>
        <v>0</v>
      </c>
      <c r="O524" s="275">
        <f t="shared" ref="O524" si="493">O525</f>
        <v>100000</v>
      </c>
      <c r="P524" s="275"/>
      <c r="Q524" s="273">
        <f t="shared" ref="Q524" si="494">Q525</f>
        <v>100000</v>
      </c>
      <c r="R524" s="274"/>
      <c r="S524" s="32"/>
    </row>
    <row r="525" spans="2:20" ht="27" customHeight="1" x14ac:dyDescent="0.25">
      <c r="B525" s="33"/>
      <c r="C525" s="263">
        <v>45</v>
      </c>
      <c r="D525" s="264"/>
      <c r="E525" s="265" t="s">
        <v>347</v>
      </c>
      <c r="F525" s="265"/>
      <c r="G525" s="237">
        <v>0</v>
      </c>
      <c r="H525" s="238"/>
      <c r="I525" s="242">
        <v>0</v>
      </c>
      <c r="J525" s="242"/>
      <c r="K525" s="237">
        <v>1270000</v>
      </c>
      <c r="L525" s="238"/>
      <c r="M525" s="44"/>
      <c r="N525" s="64">
        <v>0</v>
      </c>
      <c r="O525" s="242">
        <v>100000</v>
      </c>
      <c r="P525" s="242"/>
      <c r="Q525" s="237">
        <v>100000</v>
      </c>
      <c r="R525" s="238"/>
      <c r="S525" s="32" t="s">
        <v>357</v>
      </c>
      <c r="T525" s="176"/>
    </row>
    <row r="526" spans="2:20" ht="29.25" customHeight="1" x14ac:dyDescent="0.25">
      <c r="B526" s="35"/>
      <c r="C526" s="271" t="s">
        <v>196</v>
      </c>
      <c r="D526" s="272"/>
      <c r="E526" s="315" t="s">
        <v>195</v>
      </c>
      <c r="F526" s="315"/>
      <c r="G526" s="269">
        <f>G528</f>
        <v>0</v>
      </c>
      <c r="H526" s="270"/>
      <c r="I526" s="269">
        <f t="shared" ref="I526" si="495">I528</f>
        <v>0</v>
      </c>
      <c r="J526" s="270"/>
      <c r="K526" s="269">
        <f t="shared" ref="K526" si="496">K528</f>
        <v>20000</v>
      </c>
      <c r="L526" s="270"/>
      <c r="M526" s="123">
        <f>N526-K526</f>
        <v>5000</v>
      </c>
      <c r="N526" s="70">
        <f>N528</f>
        <v>25000</v>
      </c>
      <c r="O526" s="337">
        <f t="shared" ref="O526" si="497">O528</f>
        <v>20000</v>
      </c>
      <c r="P526" s="270"/>
      <c r="Q526" s="269">
        <f t="shared" ref="Q526" si="498">Q528</f>
        <v>20000</v>
      </c>
      <c r="R526" s="270"/>
      <c r="S526" s="32"/>
    </row>
    <row r="527" spans="2:20" ht="16.5" customHeight="1" x14ac:dyDescent="0.25">
      <c r="B527" s="121"/>
      <c r="C527" s="261" t="s">
        <v>112</v>
      </c>
      <c r="D527" s="262"/>
      <c r="E527" s="278" t="s">
        <v>26</v>
      </c>
      <c r="F527" s="278"/>
      <c r="G527" s="226">
        <v>0</v>
      </c>
      <c r="H527" s="227"/>
      <c r="I527" s="226">
        <v>0</v>
      </c>
      <c r="J527" s="227"/>
      <c r="K527" s="226">
        <v>20000</v>
      </c>
      <c r="L527" s="227"/>
      <c r="M527" s="95">
        <f>N527-K527</f>
        <v>5000</v>
      </c>
      <c r="N527" s="96">
        <v>25000</v>
      </c>
      <c r="O527" s="295"/>
      <c r="P527" s="227"/>
      <c r="Q527" s="226"/>
      <c r="R527" s="227"/>
      <c r="S527" s="118"/>
    </row>
    <row r="528" spans="2:20" ht="15" customHeight="1" x14ac:dyDescent="0.25">
      <c r="B528" s="34"/>
      <c r="C528" s="266">
        <v>3</v>
      </c>
      <c r="D528" s="267"/>
      <c r="E528" s="268" t="s">
        <v>38</v>
      </c>
      <c r="F528" s="268"/>
      <c r="G528" s="273">
        <f>G529</f>
        <v>0</v>
      </c>
      <c r="H528" s="274"/>
      <c r="I528" s="273">
        <f t="shared" ref="I528" si="499">I529</f>
        <v>0</v>
      </c>
      <c r="J528" s="274"/>
      <c r="K528" s="273">
        <f t="shared" ref="K528" si="500">K529</f>
        <v>20000</v>
      </c>
      <c r="L528" s="274"/>
      <c r="M528" s="22"/>
      <c r="N528" s="66">
        <f>SUM(N529)</f>
        <v>25000</v>
      </c>
      <c r="O528" s="275">
        <f t="shared" ref="O528" si="501">O529</f>
        <v>20000</v>
      </c>
      <c r="P528" s="274"/>
      <c r="Q528" s="273">
        <f t="shared" ref="Q528" si="502">Q529</f>
        <v>20000</v>
      </c>
      <c r="R528" s="274"/>
      <c r="S528" s="32"/>
    </row>
    <row r="529" spans="2:19" ht="15" customHeight="1" x14ac:dyDescent="0.25">
      <c r="B529" s="33"/>
      <c r="C529" s="263">
        <v>32</v>
      </c>
      <c r="D529" s="264"/>
      <c r="E529" s="265" t="s">
        <v>40</v>
      </c>
      <c r="F529" s="265"/>
      <c r="G529" s="237">
        <v>0</v>
      </c>
      <c r="H529" s="238"/>
      <c r="I529" s="242">
        <v>0</v>
      </c>
      <c r="J529" s="242"/>
      <c r="K529" s="237">
        <v>20000</v>
      </c>
      <c r="L529" s="238"/>
      <c r="M529" s="44"/>
      <c r="N529" s="64">
        <v>25000</v>
      </c>
      <c r="O529" s="242">
        <v>20000</v>
      </c>
      <c r="P529" s="242"/>
      <c r="Q529" s="237">
        <v>20000</v>
      </c>
      <c r="R529" s="238"/>
      <c r="S529" s="32" t="s">
        <v>357</v>
      </c>
    </row>
    <row r="530" spans="2:19" ht="30" customHeight="1" x14ac:dyDescent="0.25">
      <c r="B530" s="35"/>
      <c r="C530" s="271" t="s">
        <v>197</v>
      </c>
      <c r="D530" s="272"/>
      <c r="E530" s="315" t="s">
        <v>190</v>
      </c>
      <c r="F530" s="315"/>
      <c r="G530" s="269">
        <f>G532</f>
        <v>0</v>
      </c>
      <c r="H530" s="270"/>
      <c r="I530" s="269">
        <f t="shared" ref="I530" si="503">I532</f>
        <v>0</v>
      </c>
      <c r="J530" s="270"/>
      <c r="K530" s="269">
        <f t="shared" ref="K530" si="504">K532</f>
        <v>5000</v>
      </c>
      <c r="L530" s="270"/>
      <c r="M530" s="123">
        <f>N530-K530</f>
        <v>0</v>
      </c>
      <c r="N530" s="70">
        <f>N532</f>
        <v>5000</v>
      </c>
      <c r="O530" s="337">
        <f t="shared" ref="O530" si="505">O532</f>
        <v>5000</v>
      </c>
      <c r="P530" s="270"/>
      <c r="Q530" s="269">
        <f t="shared" ref="Q530" si="506">Q532</f>
        <v>5000</v>
      </c>
      <c r="R530" s="270"/>
      <c r="S530" s="32"/>
    </row>
    <row r="531" spans="2:19" ht="16.5" customHeight="1" x14ac:dyDescent="0.25">
      <c r="B531" s="121"/>
      <c r="C531" s="261" t="s">
        <v>111</v>
      </c>
      <c r="D531" s="262"/>
      <c r="E531" s="278" t="s">
        <v>24</v>
      </c>
      <c r="F531" s="278"/>
      <c r="G531" s="226">
        <v>0</v>
      </c>
      <c r="H531" s="227"/>
      <c r="I531" s="226">
        <v>0</v>
      </c>
      <c r="J531" s="227"/>
      <c r="K531" s="226">
        <v>5000</v>
      </c>
      <c r="L531" s="227"/>
      <c r="M531" s="95">
        <f>N531-K531</f>
        <v>0</v>
      </c>
      <c r="N531" s="96">
        <v>5000</v>
      </c>
      <c r="O531" s="295"/>
      <c r="P531" s="227"/>
      <c r="Q531" s="226"/>
      <c r="R531" s="227"/>
      <c r="S531" s="118"/>
    </row>
    <row r="532" spans="2:19" x14ac:dyDescent="0.25">
      <c r="B532" s="34"/>
      <c r="C532" s="266">
        <v>3</v>
      </c>
      <c r="D532" s="267"/>
      <c r="E532" s="268" t="s">
        <v>38</v>
      </c>
      <c r="F532" s="268"/>
      <c r="G532" s="273">
        <f>G533</f>
        <v>0</v>
      </c>
      <c r="H532" s="274"/>
      <c r="I532" s="273">
        <f t="shared" ref="I532" si="507">I533</f>
        <v>0</v>
      </c>
      <c r="J532" s="274"/>
      <c r="K532" s="273">
        <f t="shared" ref="K532" si="508">K533</f>
        <v>5000</v>
      </c>
      <c r="L532" s="274"/>
      <c r="M532" s="22"/>
      <c r="N532" s="66">
        <f>SUM(N533)</f>
        <v>5000</v>
      </c>
      <c r="O532" s="275">
        <f t="shared" ref="O532" si="509">O533</f>
        <v>5000</v>
      </c>
      <c r="P532" s="274"/>
      <c r="Q532" s="273">
        <f t="shared" ref="Q532" si="510">Q533</f>
        <v>5000</v>
      </c>
      <c r="R532" s="274"/>
      <c r="S532" s="32"/>
    </row>
    <row r="533" spans="2:19" ht="20.25" customHeight="1" x14ac:dyDescent="0.25">
      <c r="B533" s="33"/>
      <c r="C533" s="263">
        <v>32</v>
      </c>
      <c r="D533" s="264"/>
      <c r="E533" s="265" t="s">
        <v>40</v>
      </c>
      <c r="F533" s="265"/>
      <c r="G533" s="237">
        <v>0</v>
      </c>
      <c r="H533" s="238"/>
      <c r="I533" s="242">
        <v>0</v>
      </c>
      <c r="J533" s="242"/>
      <c r="K533" s="237">
        <v>5000</v>
      </c>
      <c r="L533" s="238"/>
      <c r="M533" s="44"/>
      <c r="N533" s="64">
        <v>5000</v>
      </c>
      <c r="O533" s="242">
        <v>5000</v>
      </c>
      <c r="P533" s="242"/>
      <c r="Q533" s="237">
        <v>5000</v>
      </c>
      <c r="R533" s="238"/>
      <c r="S533" s="32" t="s">
        <v>358</v>
      </c>
    </row>
    <row r="534" spans="2:19" ht="27.75" customHeight="1" x14ac:dyDescent="0.25">
      <c r="B534" s="35"/>
      <c r="C534" s="271" t="s">
        <v>413</v>
      </c>
      <c r="D534" s="272"/>
      <c r="E534" s="271" t="s">
        <v>414</v>
      </c>
      <c r="F534" s="272"/>
      <c r="G534" s="269">
        <f>G537+G539</f>
        <v>0</v>
      </c>
      <c r="H534" s="270"/>
      <c r="I534" s="269">
        <f t="shared" ref="I534" si="511">I537+I539</f>
        <v>0</v>
      </c>
      <c r="J534" s="270"/>
      <c r="K534" s="269">
        <f t="shared" ref="K534" si="512">K537+K539</f>
        <v>41500</v>
      </c>
      <c r="L534" s="270"/>
      <c r="M534" s="123">
        <f>N534-K534</f>
        <v>0</v>
      </c>
      <c r="N534" s="70">
        <f>N537+N539</f>
        <v>41500</v>
      </c>
      <c r="O534" s="269">
        <f t="shared" ref="O534" si="513">O537+O539</f>
        <v>41550</v>
      </c>
      <c r="P534" s="270"/>
      <c r="Q534" s="269">
        <f t="shared" ref="Q534" si="514">Q537+Q539</f>
        <v>0</v>
      </c>
      <c r="R534" s="270"/>
      <c r="S534" s="128"/>
    </row>
    <row r="535" spans="2:19" ht="15" customHeight="1" x14ac:dyDescent="0.25">
      <c r="B535" s="117"/>
      <c r="C535" s="261" t="s">
        <v>111</v>
      </c>
      <c r="D535" s="262"/>
      <c r="E535" s="261" t="s">
        <v>24</v>
      </c>
      <c r="F535" s="262"/>
      <c r="G535" s="226">
        <v>0</v>
      </c>
      <c r="H535" s="227"/>
      <c r="I535" s="226">
        <v>0</v>
      </c>
      <c r="J535" s="227"/>
      <c r="K535" s="226">
        <v>8300</v>
      </c>
      <c r="L535" s="227"/>
      <c r="M535" s="95">
        <f t="shared" ref="M535:M536" si="515">N535-K535</f>
        <v>0</v>
      </c>
      <c r="N535" s="96">
        <v>8300</v>
      </c>
      <c r="O535" s="226"/>
      <c r="P535" s="227"/>
      <c r="Q535" s="226"/>
      <c r="R535" s="227"/>
      <c r="S535" s="138"/>
    </row>
    <row r="536" spans="2:19" ht="16.5" customHeight="1" x14ac:dyDescent="0.25">
      <c r="B536" s="117"/>
      <c r="C536" s="261" t="s">
        <v>146</v>
      </c>
      <c r="D536" s="262"/>
      <c r="E536" s="261" t="s">
        <v>27</v>
      </c>
      <c r="F536" s="262"/>
      <c r="G536" s="226">
        <v>0</v>
      </c>
      <c r="H536" s="227"/>
      <c r="I536" s="226">
        <v>0</v>
      </c>
      <c r="J536" s="227"/>
      <c r="K536" s="226">
        <v>33200</v>
      </c>
      <c r="L536" s="227"/>
      <c r="M536" s="95">
        <f t="shared" si="515"/>
        <v>0</v>
      </c>
      <c r="N536" s="96">
        <v>33200</v>
      </c>
      <c r="O536" s="226"/>
      <c r="P536" s="227"/>
      <c r="Q536" s="226"/>
      <c r="R536" s="227"/>
      <c r="S536" s="138"/>
    </row>
    <row r="537" spans="2:19" ht="20.25" customHeight="1" x14ac:dyDescent="0.25">
      <c r="B537" s="33"/>
      <c r="C537" s="266">
        <v>3</v>
      </c>
      <c r="D537" s="267"/>
      <c r="E537" s="268" t="s">
        <v>38</v>
      </c>
      <c r="F537" s="268"/>
      <c r="G537" s="237">
        <f>G538</f>
        <v>0</v>
      </c>
      <c r="H537" s="238"/>
      <c r="I537" s="237">
        <f t="shared" ref="I537" si="516">I538</f>
        <v>0</v>
      </c>
      <c r="J537" s="238"/>
      <c r="K537" s="237">
        <f t="shared" ref="K537" si="517">K538</f>
        <v>38500</v>
      </c>
      <c r="L537" s="238"/>
      <c r="M537" s="44"/>
      <c r="N537" s="64">
        <f>N538</f>
        <v>35500</v>
      </c>
      <c r="O537" s="237">
        <f t="shared" ref="O537" si="518">O538</f>
        <v>38550</v>
      </c>
      <c r="P537" s="238"/>
      <c r="Q537" s="237">
        <f t="shared" ref="Q537" si="519">Q538</f>
        <v>0</v>
      </c>
      <c r="R537" s="238"/>
      <c r="S537" s="32"/>
    </row>
    <row r="538" spans="2:19" ht="20.25" customHeight="1" x14ac:dyDescent="0.25">
      <c r="B538" s="33"/>
      <c r="C538" s="263">
        <v>32</v>
      </c>
      <c r="D538" s="264"/>
      <c r="E538" s="265" t="s">
        <v>40</v>
      </c>
      <c r="F538" s="265"/>
      <c r="G538" s="237">
        <v>0</v>
      </c>
      <c r="H538" s="238"/>
      <c r="I538" s="237">
        <v>0</v>
      </c>
      <c r="J538" s="238"/>
      <c r="K538" s="237">
        <v>38500</v>
      </c>
      <c r="L538" s="238"/>
      <c r="M538" s="44"/>
      <c r="N538" s="64">
        <v>35500</v>
      </c>
      <c r="O538" s="237">
        <v>38550</v>
      </c>
      <c r="P538" s="238"/>
      <c r="Q538" s="237">
        <v>0</v>
      </c>
      <c r="R538" s="238"/>
      <c r="S538" s="32" t="s">
        <v>357</v>
      </c>
    </row>
    <row r="539" spans="2:19" ht="28.5" customHeight="1" x14ac:dyDescent="0.25">
      <c r="B539" s="33"/>
      <c r="C539" s="266">
        <v>4</v>
      </c>
      <c r="D539" s="267"/>
      <c r="E539" s="268" t="s">
        <v>45</v>
      </c>
      <c r="F539" s="268"/>
      <c r="G539" s="237">
        <f>G540</f>
        <v>0</v>
      </c>
      <c r="H539" s="238"/>
      <c r="I539" s="237">
        <f t="shared" ref="I539" si="520">I540</f>
        <v>0</v>
      </c>
      <c r="J539" s="238"/>
      <c r="K539" s="237">
        <f t="shared" ref="K539" si="521">K540</f>
        <v>3000</v>
      </c>
      <c r="L539" s="238"/>
      <c r="M539" s="44"/>
      <c r="N539" s="64">
        <f>N540</f>
        <v>6000</v>
      </c>
      <c r="O539" s="237">
        <f t="shared" ref="O539" si="522">O540</f>
        <v>3000</v>
      </c>
      <c r="P539" s="238"/>
      <c r="Q539" s="237">
        <f t="shared" ref="Q539" si="523">Q540</f>
        <v>0</v>
      </c>
      <c r="R539" s="238"/>
      <c r="S539" s="32"/>
    </row>
    <row r="540" spans="2:19" ht="40.5" customHeight="1" x14ac:dyDescent="0.25">
      <c r="B540" s="33"/>
      <c r="C540" s="263">
        <v>42</v>
      </c>
      <c r="D540" s="264"/>
      <c r="E540" s="265" t="s">
        <v>51</v>
      </c>
      <c r="F540" s="265"/>
      <c r="G540" s="237">
        <v>0</v>
      </c>
      <c r="H540" s="238"/>
      <c r="I540" s="237">
        <v>0</v>
      </c>
      <c r="J540" s="238"/>
      <c r="K540" s="237">
        <v>3000</v>
      </c>
      <c r="L540" s="238"/>
      <c r="M540" s="44"/>
      <c r="N540" s="64">
        <v>6000</v>
      </c>
      <c r="O540" s="237">
        <v>3000</v>
      </c>
      <c r="P540" s="238"/>
      <c r="Q540" s="237">
        <v>0</v>
      </c>
      <c r="R540" s="238"/>
      <c r="S540" s="32" t="s">
        <v>357</v>
      </c>
    </row>
    <row r="541" spans="2:19" ht="15" customHeight="1" x14ac:dyDescent="0.25">
      <c r="B541" s="37"/>
      <c r="C541" s="276" t="s">
        <v>189</v>
      </c>
      <c r="D541" s="277"/>
      <c r="E541" s="301" t="s">
        <v>198</v>
      </c>
      <c r="F541" s="301"/>
      <c r="G541" s="302">
        <f>G542</f>
        <v>0</v>
      </c>
      <c r="H541" s="303"/>
      <c r="I541" s="302">
        <f t="shared" ref="I541" si="524">I542</f>
        <v>0</v>
      </c>
      <c r="J541" s="303"/>
      <c r="K541" s="302">
        <f t="shared" ref="K541" si="525">K542</f>
        <v>30000</v>
      </c>
      <c r="L541" s="303"/>
      <c r="M541" s="77">
        <f>M542</f>
        <v>-30000</v>
      </c>
      <c r="N541" s="77">
        <f>N542</f>
        <v>0</v>
      </c>
      <c r="O541" s="336">
        <f t="shared" ref="O541" si="526">O542</f>
        <v>30000</v>
      </c>
      <c r="P541" s="303"/>
      <c r="Q541" s="302">
        <f t="shared" ref="Q541" si="527">Q542</f>
        <v>20000</v>
      </c>
      <c r="R541" s="303"/>
      <c r="S541" s="30"/>
    </row>
    <row r="542" spans="2:19" ht="33" customHeight="1" x14ac:dyDescent="0.25">
      <c r="B542" s="35"/>
      <c r="C542" s="271" t="s">
        <v>199</v>
      </c>
      <c r="D542" s="272"/>
      <c r="E542" s="315" t="s">
        <v>200</v>
      </c>
      <c r="F542" s="315"/>
      <c r="G542" s="269">
        <f>G545</f>
        <v>0</v>
      </c>
      <c r="H542" s="270"/>
      <c r="I542" s="269">
        <f t="shared" ref="I542" si="528">I545</f>
        <v>0</v>
      </c>
      <c r="J542" s="270"/>
      <c r="K542" s="269">
        <f t="shared" ref="K542" si="529">K545</f>
        <v>30000</v>
      </c>
      <c r="L542" s="270"/>
      <c r="M542" s="123">
        <f>N542-K542</f>
        <v>-30000</v>
      </c>
      <c r="N542" s="70">
        <f>N545</f>
        <v>0</v>
      </c>
      <c r="O542" s="337">
        <f t="shared" ref="O542" si="530">O545</f>
        <v>30000</v>
      </c>
      <c r="P542" s="270"/>
      <c r="Q542" s="269">
        <f t="shared" ref="Q542" si="531">Q545</f>
        <v>20000</v>
      </c>
      <c r="R542" s="270"/>
      <c r="S542" s="32"/>
    </row>
    <row r="543" spans="2:19" ht="26.25" customHeight="1" x14ac:dyDescent="0.25">
      <c r="B543" s="121"/>
      <c r="C543" s="261" t="s">
        <v>113</v>
      </c>
      <c r="D543" s="262"/>
      <c r="E543" s="278" t="s">
        <v>29</v>
      </c>
      <c r="F543" s="278"/>
      <c r="G543" s="226">
        <v>0</v>
      </c>
      <c r="H543" s="227"/>
      <c r="I543" s="226">
        <v>0</v>
      </c>
      <c r="J543" s="227"/>
      <c r="K543" s="226">
        <v>0</v>
      </c>
      <c r="L543" s="227"/>
      <c r="M543" s="95">
        <f t="shared" ref="M543:M544" si="532">N543-K543</f>
        <v>0</v>
      </c>
      <c r="N543" s="96">
        <v>0</v>
      </c>
      <c r="O543" s="295"/>
      <c r="P543" s="227"/>
      <c r="Q543" s="226"/>
      <c r="R543" s="227"/>
      <c r="S543" s="118"/>
    </row>
    <row r="544" spans="2:19" ht="15" customHeight="1" x14ac:dyDescent="0.25">
      <c r="B544" s="121"/>
      <c r="C544" s="261" t="s">
        <v>112</v>
      </c>
      <c r="D544" s="262"/>
      <c r="E544" s="278" t="s">
        <v>26</v>
      </c>
      <c r="F544" s="278"/>
      <c r="G544" s="316">
        <v>0</v>
      </c>
      <c r="H544" s="317"/>
      <c r="I544" s="316">
        <v>0</v>
      </c>
      <c r="J544" s="317"/>
      <c r="K544" s="316">
        <v>30000</v>
      </c>
      <c r="L544" s="317"/>
      <c r="M544" s="95">
        <f t="shared" si="532"/>
        <v>-30000</v>
      </c>
      <c r="N544" s="122">
        <v>0</v>
      </c>
      <c r="O544" s="391"/>
      <c r="P544" s="317"/>
      <c r="Q544" s="316"/>
      <c r="R544" s="317"/>
      <c r="S544" s="118"/>
    </row>
    <row r="545" spans="2:20" ht="15.75" customHeight="1" x14ac:dyDescent="0.25">
      <c r="B545" s="34"/>
      <c r="C545" s="266">
        <v>3</v>
      </c>
      <c r="D545" s="267"/>
      <c r="E545" s="268" t="s">
        <v>38</v>
      </c>
      <c r="F545" s="268"/>
      <c r="G545" s="273">
        <f>G546</f>
        <v>0</v>
      </c>
      <c r="H545" s="274"/>
      <c r="I545" s="273">
        <f t="shared" ref="I545" si="533">I546</f>
        <v>0</v>
      </c>
      <c r="J545" s="274"/>
      <c r="K545" s="273">
        <f t="shared" ref="K545" si="534">K546</f>
        <v>30000</v>
      </c>
      <c r="L545" s="274"/>
      <c r="M545" s="22"/>
      <c r="N545" s="66">
        <f>SUM(N546)</f>
        <v>0</v>
      </c>
      <c r="O545" s="275">
        <f t="shared" ref="O545" si="535">O546</f>
        <v>30000</v>
      </c>
      <c r="P545" s="274"/>
      <c r="Q545" s="273">
        <f t="shared" ref="Q545" si="536">Q546</f>
        <v>20000</v>
      </c>
      <c r="R545" s="274"/>
      <c r="S545" s="32"/>
    </row>
    <row r="546" spans="2:20" x14ac:dyDescent="0.25">
      <c r="B546" s="33"/>
      <c r="C546" s="263">
        <v>32</v>
      </c>
      <c r="D546" s="264"/>
      <c r="E546" s="265" t="s">
        <v>40</v>
      </c>
      <c r="F546" s="265"/>
      <c r="G546" s="237">
        <v>0</v>
      </c>
      <c r="H546" s="238"/>
      <c r="I546" s="242">
        <v>0</v>
      </c>
      <c r="J546" s="242"/>
      <c r="K546" s="237">
        <v>30000</v>
      </c>
      <c r="L546" s="238"/>
      <c r="M546" s="44"/>
      <c r="N546" s="64">
        <v>0</v>
      </c>
      <c r="O546" s="242">
        <v>30000</v>
      </c>
      <c r="P546" s="242"/>
      <c r="Q546" s="237">
        <v>20000</v>
      </c>
      <c r="R546" s="238"/>
      <c r="S546" s="32" t="s">
        <v>351</v>
      </c>
    </row>
    <row r="547" spans="2:20" ht="15" customHeight="1" x14ac:dyDescent="0.25">
      <c r="B547" s="38"/>
      <c r="C547" s="375" t="s">
        <v>201</v>
      </c>
      <c r="D547" s="376"/>
      <c r="E547" s="377" t="s">
        <v>202</v>
      </c>
      <c r="F547" s="377"/>
      <c r="G547" s="378">
        <f>G548+G566</f>
        <v>58043.31</v>
      </c>
      <c r="H547" s="379"/>
      <c r="I547" s="378">
        <f>I548+I566</f>
        <v>75500</v>
      </c>
      <c r="J547" s="379"/>
      <c r="K547" s="378">
        <f>K548+K566</f>
        <v>1304500</v>
      </c>
      <c r="L547" s="379"/>
      <c r="M547" s="126">
        <f>M548+M566</f>
        <v>-135500</v>
      </c>
      <c r="N547" s="78">
        <f>N548+N566</f>
        <v>1169000</v>
      </c>
      <c r="O547" s="380">
        <f>O548+O566</f>
        <v>374800</v>
      </c>
      <c r="P547" s="379"/>
      <c r="Q547" s="389">
        <f>Q548+Q566</f>
        <v>374800</v>
      </c>
      <c r="R547" s="390"/>
      <c r="S547" s="28"/>
    </row>
    <row r="548" spans="2:20" ht="23.25" customHeight="1" x14ac:dyDescent="0.25">
      <c r="B548" s="37"/>
      <c r="C548" s="276" t="s">
        <v>203</v>
      </c>
      <c r="D548" s="277"/>
      <c r="E548" s="301" t="s">
        <v>204</v>
      </c>
      <c r="F548" s="301"/>
      <c r="G548" s="302">
        <f>G549+G559</f>
        <v>55705.7</v>
      </c>
      <c r="H548" s="303"/>
      <c r="I548" s="302">
        <f t="shared" ref="I548" si="537">I549+I559</f>
        <v>72500</v>
      </c>
      <c r="J548" s="303"/>
      <c r="K548" s="302">
        <f>K549+K559</f>
        <v>1298500</v>
      </c>
      <c r="L548" s="303"/>
      <c r="M548" s="125">
        <f>M549+M559</f>
        <v>-135500</v>
      </c>
      <c r="N548" s="77">
        <f>N549+N559</f>
        <v>1163000</v>
      </c>
      <c r="O548" s="336">
        <f>O549+O559</f>
        <v>368500</v>
      </c>
      <c r="P548" s="303"/>
      <c r="Q548" s="387">
        <f t="shared" ref="Q548" si="538">Q549+Q559</f>
        <v>368500</v>
      </c>
      <c r="R548" s="388"/>
      <c r="S548" s="30"/>
    </row>
    <row r="549" spans="2:20" ht="32.25" customHeight="1" x14ac:dyDescent="0.25">
      <c r="B549" s="35"/>
      <c r="C549" s="271" t="s">
        <v>205</v>
      </c>
      <c r="D549" s="272"/>
      <c r="E549" s="315" t="s">
        <v>204</v>
      </c>
      <c r="F549" s="315"/>
      <c r="G549" s="269">
        <f>G554+G557</f>
        <v>55705.7</v>
      </c>
      <c r="H549" s="270"/>
      <c r="I549" s="269">
        <f t="shared" ref="I549" si="539">I554+I557</f>
        <v>56000</v>
      </c>
      <c r="J549" s="270"/>
      <c r="K549" s="269">
        <f t="shared" ref="K549" si="540">K554+K557</f>
        <v>198500</v>
      </c>
      <c r="L549" s="270"/>
      <c r="M549" s="123">
        <f>N549-K549</f>
        <v>-135500</v>
      </c>
      <c r="N549" s="70">
        <f>N554+N557</f>
        <v>63000</v>
      </c>
      <c r="O549" s="337">
        <f t="shared" ref="O549" si="541">O554+O557</f>
        <v>68500</v>
      </c>
      <c r="P549" s="270"/>
      <c r="Q549" s="269">
        <f t="shared" ref="Q549" si="542">Q554+Q557</f>
        <v>68500</v>
      </c>
      <c r="R549" s="270"/>
      <c r="S549" s="32"/>
    </row>
    <row r="550" spans="2:20" x14ac:dyDescent="0.25">
      <c r="B550" s="121"/>
      <c r="C550" s="261" t="s">
        <v>111</v>
      </c>
      <c r="D550" s="262"/>
      <c r="E550" s="278" t="s">
        <v>24</v>
      </c>
      <c r="F550" s="278"/>
      <c r="G550" s="226">
        <v>55705.7</v>
      </c>
      <c r="H550" s="227"/>
      <c r="I550" s="226">
        <v>56000</v>
      </c>
      <c r="J550" s="227"/>
      <c r="K550" s="226">
        <v>79500</v>
      </c>
      <c r="L550" s="227"/>
      <c r="M550" s="95">
        <f t="shared" ref="M550:M553" si="543">N550-K550</f>
        <v>-16500</v>
      </c>
      <c r="N550" s="96">
        <f>N549-N552</f>
        <v>63000</v>
      </c>
      <c r="O550" s="295"/>
      <c r="P550" s="227"/>
      <c r="Q550" s="226"/>
      <c r="R550" s="227"/>
      <c r="S550" s="118"/>
    </row>
    <row r="551" spans="2:20" ht="24.75" customHeight="1" x14ac:dyDescent="0.25">
      <c r="B551" s="121"/>
      <c r="C551" s="261" t="s">
        <v>113</v>
      </c>
      <c r="D551" s="262"/>
      <c r="E551" s="278" t="s">
        <v>29</v>
      </c>
      <c r="F551" s="278"/>
      <c r="G551" s="226">
        <v>0</v>
      </c>
      <c r="H551" s="227"/>
      <c r="I551" s="226">
        <v>0</v>
      </c>
      <c r="J551" s="227"/>
      <c r="K551" s="226">
        <v>0</v>
      </c>
      <c r="L551" s="227"/>
      <c r="M551" s="95">
        <f t="shared" si="543"/>
        <v>0</v>
      </c>
      <c r="N551" s="96">
        <v>0</v>
      </c>
      <c r="O551" s="295"/>
      <c r="P551" s="227"/>
      <c r="Q551" s="226"/>
      <c r="R551" s="227"/>
      <c r="S551" s="118"/>
    </row>
    <row r="552" spans="2:20" ht="18.75" customHeight="1" x14ac:dyDescent="0.25">
      <c r="B552" s="121"/>
      <c r="C552" s="261" t="s">
        <v>146</v>
      </c>
      <c r="D552" s="262"/>
      <c r="E552" s="261" t="s">
        <v>27</v>
      </c>
      <c r="F552" s="262"/>
      <c r="G552" s="226">
        <v>0</v>
      </c>
      <c r="H552" s="227"/>
      <c r="I552" s="226">
        <v>0</v>
      </c>
      <c r="J552" s="227"/>
      <c r="K552" s="226">
        <v>119000</v>
      </c>
      <c r="L552" s="227"/>
      <c r="M552" s="95">
        <f t="shared" si="543"/>
        <v>-119000</v>
      </c>
      <c r="N552" s="96">
        <v>0</v>
      </c>
      <c r="O552" s="295"/>
      <c r="P552" s="227"/>
      <c r="Q552" s="226"/>
      <c r="R552" s="227"/>
      <c r="S552" s="118"/>
    </row>
    <row r="553" spans="2:20" ht="15.75" customHeight="1" x14ac:dyDescent="0.25">
      <c r="B553" s="121"/>
      <c r="C553" s="261" t="s">
        <v>334</v>
      </c>
      <c r="D553" s="262"/>
      <c r="E553" s="278" t="s">
        <v>335</v>
      </c>
      <c r="F553" s="278"/>
      <c r="G553" s="226">
        <v>0</v>
      </c>
      <c r="H553" s="227"/>
      <c r="I553" s="226">
        <v>0</v>
      </c>
      <c r="J553" s="227"/>
      <c r="K553" s="226">
        <v>0</v>
      </c>
      <c r="L553" s="227"/>
      <c r="M553" s="95">
        <f t="shared" si="543"/>
        <v>0</v>
      </c>
      <c r="N553" s="96"/>
      <c r="O553" s="295"/>
      <c r="P553" s="227"/>
      <c r="Q553" s="226"/>
      <c r="R553" s="227"/>
      <c r="S553" s="118"/>
    </row>
    <row r="554" spans="2:20" ht="13.5" customHeight="1" x14ac:dyDescent="0.25">
      <c r="B554" s="34"/>
      <c r="C554" s="266">
        <v>3</v>
      </c>
      <c r="D554" s="267"/>
      <c r="E554" s="268" t="s">
        <v>38</v>
      </c>
      <c r="F554" s="268"/>
      <c r="G554" s="273">
        <f>SUM(G555:H556)</f>
        <v>55705.7</v>
      </c>
      <c r="H554" s="274"/>
      <c r="I554" s="273">
        <f>SUM(I555:J556)</f>
        <v>56000</v>
      </c>
      <c r="J554" s="274"/>
      <c r="K554" s="273">
        <f>SUM(K555:L556)</f>
        <v>58500</v>
      </c>
      <c r="L554" s="274"/>
      <c r="M554" s="22"/>
      <c r="N554" s="66">
        <f>SUM(N555:N556)</f>
        <v>63000</v>
      </c>
      <c r="O554" s="275">
        <f>O555+O556</f>
        <v>68500</v>
      </c>
      <c r="P554" s="274"/>
      <c r="Q554" s="273">
        <f>Q555+Q556</f>
        <v>68500</v>
      </c>
      <c r="R554" s="274"/>
      <c r="S554" s="127"/>
    </row>
    <row r="555" spans="2:20" ht="13.5" customHeight="1" x14ac:dyDescent="0.25">
      <c r="B555" s="33"/>
      <c r="C555" s="263">
        <v>32</v>
      </c>
      <c r="D555" s="264"/>
      <c r="E555" s="299" t="s">
        <v>40</v>
      </c>
      <c r="F555" s="300"/>
      <c r="G555" s="237">
        <v>5705.7</v>
      </c>
      <c r="H555" s="238"/>
      <c r="I555" s="237">
        <v>6000</v>
      </c>
      <c r="J555" s="238"/>
      <c r="K555" s="237">
        <v>8500</v>
      </c>
      <c r="L555" s="238"/>
      <c r="M555" s="44"/>
      <c r="N555" s="64">
        <v>13000</v>
      </c>
      <c r="O555" s="237">
        <v>8500</v>
      </c>
      <c r="P555" s="238"/>
      <c r="Q555" s="237">
        <v>8500</v>
      </c>
      <c r="R555" s="238"/>
      <c r="S555" s="32" t="s">
        <v>359</v>
      </c>
    </row>
    <row r="556" spans="2:20" ht="18" customHeight="1" x14ac:dyDescent="0.25">
      <c r="B556" s="33"/>
      <c r="C556" s="263">
        <v>38</v>
      </c>
      <c r="D556" s="264"/>
      <c r="E556" s="265" t="s">
        <v>44</v>
      </c>
      <c r="F556" s="265"/>
      <c r="G556" s="237">
        <v>50000</v>
      </c>
      <c r="H556" s="238"/>
      <c r="I556" s="242">
        <v>50000</v>
      </c>
      <c r="J556" s="242"/>
      <c r="K556" s="237">
        <v>50000</v>
      </c>
      <c r="L556" s="238"/>
      <c r="M556" s="44"/>
      <c r="N556" s="64">
        <v>50000</v>
      </c>
      <c r="O556" s="242">
        <v>60000</v>
      </c>
      <c r="P556" s="242"/>
      <c r="Q556" s="237">
        <v>60000</v>
      </c>
      <c r="R556" s="238"/>
      <c r="S556" s="32" t="s">
        <v>359</v>
      </c>
    </row>
    <row r="557" spans="2:20" ht="31.5" customHeight="1" x14ac:dyDescent="0.25">
      <c r="B557" s="34"/>
      <c r="C557" s="266">
        <v>4</v>
      </c>
      <c r="D557" s="267"/>
      <c r="E557" s="268" t="s">
        <v>45</v>
      </c>
      <c r="F557" s="268"/>
      <c r="G557" s="273">
        <f>G558</f>
        <v>0</v>
      </c>
      <c r="H557" s="274"/>
      <c r="I557" s="275">
        <f t="shared" ref="I557" si="544">I558</f>
        <v>0</v>
      </c>
      <c r="J557" s="275"/>
      <c r="K557" s="273">
        <f t="shared" ref="K557" si="545">K558</f>
        <v>140000</v>
      </c>
      <c r="L557" s="274"/>
      <c r="M557" s="22"/>
      <c r="N557" s="66">
        <f>SUM(N558)</f>
        <v>0</v>
      </c>
      <c r="O557" s="275">
        <f t="shared" ref="O557" si="546">O558</f>
        <v>0</v>
      </c>
      <c r="P557" s="275"/>
      <c r="Q557" s="273">
        <f t="shared" ref="Q557" si="547">Q558</f>
        <v>0</v>
      </c>
      <c r="R557" s="274"/>
      <c r="S557" s="32"/>
    </row>
    <row r="558" spans="2:20" ht="44.25" customHeight="1" x14ac:dyDescent="0.25">
      <c r="B558" s="33"/>
      <c r="C558" s="263">
        <v>42</v>
      </c>
      <c r="D558" s="264"/>
      <c r="E558" s="265" t="s">
        <v>51</v>
      </c>
      <c r="F558" s="265"/>
      <c r="G558" s="237">
        <v>0</v>
      </c>
      <c r="H558" s="238"/>
      <c r="I558" s="242">
        <v>0</v>
      </c>
      <c r="J558" s="242"/>
      <c r="K558" s="237">
        <v>140000</v>
      </c>
      <c r="L558" s="238"/>
      <c r="M558" s="44"/>
      <c r="N558" s="64">
        <v>0</v>
      </c>
      <c r="O558" s="242">
        <v>0</v>
      </c>
      <c r="P558" s="242"/>
      <c r="Q558" s="237">
        <v>0</v>
      </c>
      <c r="R558" s="238"/>
      <c r="S558" s="32" t="s">
        <v>359</v>
      </c>
      <c r="T558" s="176"/>
    </row>
    <row r="559" spans="2:20" ht="42.75" customHeight="1" x14ac:dyDescent="0.25">
      <c r="B559" s="35"/>
      <c r="C559" s="271" t="s">
        <v>206</v>
      </c>
      <c r="D559" s="272"/>
      <c r="E559" s="315" t="s">
        <v>388</v>
      </c>
      <c r="F559" s="315"/>
      <c r="G559" s="269">
        <f>G564</f>
        <v>0</v>
      </c>
      <c r="H559" s="270"/>
      <c r="I559" s="269">
        <f>I562+I564</f>
        <v>16500</v>
      </c>
      <c r="J559" s="270"/>
      <c r="K559" s="269">
        <f>K562+K564</f>
        <v>1100000</v>
      </c>
      <c r="L559" s="270"/>
      <c r="M559" s="123">
        <f>N559-K559</f>
        <v>0</v>
      </c>
      <c r="N559" s="70">
        <f>N562+N564</f>
        <v>1100000</v>
      </c>
      <c r="O559" s="337">
        <f>O562+O564</f>
        <v>300000</v>
      </c>
      <c r="P559" s="270"/>
      <c r="Q559" s="385">
        <f>Q562+Q564</f>
        <v>300000</v>
      </c>
      <c r="R559" s="386"/>
      <c r="S559" s="32"/>
    </row>
    <row r="560" spans="2:20" ht="15" customHeight="1" x14ac:dyDescent="0.25">
      <c r="B560" s="121"/>
      <c r="C560" s="261" t="s">
        <v>111</v>
      </c>
      <c r="D560" s="262"/>
      <c r="E560" s="278" t="s">
        <v>24</v>
      </c>
      <c r="F560" s="278"/>
      <c r="G560" s="226">
        <v>0</v>
      </c>
      <c r="H560" s="227"/>
      <c r="I560" s="226">
        <v>16500</v>
      </c>
      <c r="J560" s="227"/>
      <c r="K560" s="226">
        <v>165000</v>
      </c>
      <c r="L560" s="227"/>
      <c r="M560" s="95">
        <f t="shared" ref="M560:M561" si="548">N560-K560</f>
        <v>0</v>
      </c>
      <c r="N560" s="96">
        <v>165000</v>
      </c>
      <c r="O560" s="295"/>
      <c r="P560" s="227"/>
      <c r="Q560" s="226"/>
      <c r="R560" s="227"/>
      <c r="S560" s="118"/>
    </row>
    <row r="561" spans="2:20" ht="15" customHeight="1" x14ac:dyDescent="0.25">
      <c r="B561" s="121"/>
      <c r="C561" s="261" t="s">
        <v>146</v>
      </c>
      <c r="D561" s="262"/>
      <c r="E561" s="278" t="s">
        <v>27</v>
      </c>
      <c r="F561" s="278"/>
      <c r="G561" s="226">
        <v>0</v>
      </c>
      <c r="H561" s="227"/>
      <c r="I561" s="226">
        <v>0</v>
      </c>
      <c r="J561" s="227"/>
      <c r="K561" s="226">
        <v>935000</v>
      </c>
      <c r="L561" s="227"/>
      <c r="M561" s="95">
        <f t="shared" si="548"/>
        <v>0</v>
      </c>
      <c r="N561" s="96">
        <v>935000</v>
      </c>
      <c r="O561" s="295"/>
      <c r="P561" s="227"/>
      <c r="Q561" s="226"/>
      <c r="R561" s="227"/>
      <c r="S561" s="118"/>
    </row>
    <row r="562" spans="2:20" ht="15" customHeight="1" x14ac:dyDescent="0.25">
      <c r="B562" s="34"/>
      <c r="C562" s="266">
        <v>3</v>
      </c>
      <c r="D562" s="267"/>
      <c r="E562" s="268" t="s">
        <v>38</v>
      </c>
      <c r="F562" s="268"/>
      <c r="G562" s="273">
        <f>SUM(G563:H564)</f>
        <v>0</v>
      </c>
      <c r="H562" s="274"/>
      <c r="I562" s="273">
        <f>SUM(I563:J564)</f>
        <v>16500</v>
      </c>
      <c r="J562" s="274"/>
      <c r="K562" s="273">
        <f>SUM(K563)</f>
        <v>400000</v>
      </c>
      <c r="L562" s="274"/>
      <c r="M562" s="22"/>
      <c r="N562" s="66">
        <f>SUM(N563)</f>
        <v>400000</v>
      </c>
      <c r="O562" s="275">
        <f>O563</f>
        <v>200000</v>
      </c>
      <c r="P562" s="274"/>
      <c r="Q562" s="273">
        <f>Q563</f>
        <v>200000</v>
      </c>
      <c r="R562" s="274"/>
      <c r="S562" s="127"/>
      <c r="T562" s="565"/>
    </row>
    <row r="563" spans="2:20" ht="15" customHeight="1" x14ac:dyDescent="0.25">
      <c r="B563" s="33"/>
      <c r="C563" s="263">
        <v>32</v>
      </c>
      <c r="D563" s="264"/>
      <c r="E563" s="299" t="s">
        <v>40</v>
      </c>
      <c r="F563" s="300"/>
      <c r="G563" s="237">
        <v>0</v>
      </c>
      <c r="H563" s="238"/>
      <c r="I563" s="237">
        <v>16500</v>
      </c>
      <c r="J563" s="238"/>
      <c r="K563" s="237">
        <v>400000</v>
      </c>
      <c r="L563" s="238"/>
      <c r="M563" s="44"/>
      <c r="N563" s="64">
        <v>400000</v>
      </c>
      <c r="O563" s="237">
        <v>200000</v>
      </c>
      <c r="P563" s="238"/>
      <c r="Q563" s="237">
        <v>200000</v>
      </c>
      <c r="R563" s="238"/>
      <c r="S563" s="32" t="s">
        <v>359</v>
      </c>
      <c r="T563" s="565"/>
    </row>
    <row r="564" spans="2:20" ht="28.5" customHeight="1" x14ac:dyDescent="0.25">
      <c r="B564" s="34"/>
      <c r="C564" s="266">
        <v>4</v>
      </c>
      <c r="D564" s="267"/>
      <c r="E564" s="268" t="s">
        <v>45</v>
      </c>
      <c r="F564" s="268"/>
      <c r="G564" s="273">
        <f>SUM(G565:H565)</f>
        <v>0</v>
      </c>
      <c r="H564" s="274"/>
      <c r="I564" s="273">
        <f>SUM(I565:J565)</f>
        <v>0</v>
      </c>
      <c r="J564" s="274"/>
      <c r="K564" s="273">
        <f>SUM(K565:L565)</f>
        <v>700000</v>
      </c>
      <c r="L564" s="274"/>
      <c r="M564" s="22"/>
      <c r="N564" s="66">
        <f>SUM(N565:N565)</f>
        <v>700000</v>
      </c>
      <c r="O564" s="275">
        <f>SUM(O565:P565)</f>
        <v>100000</v>
      </c>
      <c r="P564" s="274"/>
      <c r="Q564" s="273">
        <f>SUM(Q565:R565)</f>
        <v>100000</v>
      </c>
      <c r="R564" s="274"/>
      <c r="S564" s="32"/>
      <c r="T564" s="565"/>
    </row>
    <row r="565" spans="2:20" ht="30" customHeight="1" x14ac:dyDescent="0.25">
      <c r="B565" s="33"/>
      <c r="C565" s="263">
        <v>42</v>
      </c>
      <c r="D565" s="264"/>
      <c r="E565" s="265" t="s">
        <v>51</v>
      </c>
      <c r="F565" s="265"/>
      <c r="G565" s="237">
        <v>0</v>
      </c>
      <c r="H565" s="238"/>
      <c r="I565" s="242">
        <v>0</v>
      </c>
      <c r="J565" s="242"/>
      <c r="K565" s="237">
        <v>700000</v>
      </c>
      <c r="L565" s="238"/>
      <c r="M565" s="44"/>
      <c r="N565" s="64">
        <v>700000</v>
      </c>
      <c r="O565" s="242">
        <v>100000</v>
      </c>
      <c r="P565" s="242"/>
      <c r="Q565" s="237">
        <v>100000</v>
      </c>
      <c r="R565" s="238"/>
      <c r="S565" s="32" t="s">
        <v>359</v>
      </c>
      <c r="T565" s="565"/>
    </row>
    <row r="566" spans="2:20" ht="18.75" customHeight="1" x14ac:dyDescent="0.25">
      <c r="B566" s="37"/>
      <c r="C566" s="276" t="s">
        <v>208</v>
      </c>
      <c r="D566" s="277"/>
      <c r="E566" s="301" t="s">
        <v>209</v>
      </c>
      <c r="F566" s="301"/>
      <c r="G566" s="302">
        <f>G567</f>
        <v>2337.61</v>
      </c>
      <c r="H566" s="303"/>
      <c r="I566" s="302">
        <f t="shared" ref="I566" si="549">I567</f>
        <v>3000</v>
      </c>
      <c r="J566" s="303"/>
      <c r="K566" s="302">
        <f t="shared" ref="K566" si="550">K567</f>
        <v>6000</v>
      </c>
      <c r="L566" s="303"/>
      <c r="M566" s="77">
        <f>M567</f>
        <v>0</v>
      </c>
      <c r="N566" s="77">
        <f>N567</f>
        <v>6000</v>
      </c>
      <c r="O566" s="336">
        <f t="shared" ref="O566" si="551">O567</f>
        <v>6300</v>
      </c>
      <c r="P566" s="303"/>
      <c r="Q566" s="302">
        <f t="shared" ref="Q566" si="552">Q567</f>
        <v>6300</v>
      </c>
      <c r="R566" s="303"/>
      <c r="S566" s="30"/>
    </row>
    <row r="567" spans="2:20" ht="29.25" customHeight="1" x14ac:dyDescent="0.25">
      <c r="B567" s="35"/>
      <c r="C567" s="271" t="s">
        <v>210</v>
      </c>
      <c r="D567" s="272"/>
      <c r="E567" s="315" t="s">
        <v>209</v>
      </c>
      <c r="F567" s="315"/>
      <c r="G567" s="269">
        <f>G569</f>
        <v>2337.61</v>
      </c>
      <c r="H567" s="270"/>
      <c r="I567" s="269">
        <f t="shared" ref="I567" si="553">I569</f>
        <v>3000</v>
      </c>
      <c r="J567" s="270"/>
      <c r="K567" s="269">
        <f t="shared" ref="K567" si="554">K569</f>
        <v>6000</v>
      </c>
      <c r="L567" s="270"/>
      <c r="M567" s="123">
        <f>N567-K567</f>
        <v>0</v>
      </c>
      <c r="N567" s="70">
        <f>N569</f>
        <v>6000</v>
      </c>
      <c r="O567" s="337">
        <f t="shared" ref="O567" si="555">O569</f>
        <v>6300</v>
      </c>
      <c r="P567" s="270"/>
      <c r="Q567" s="269">
        <f t="shared" ref="Q567" si="556">Q569</f>
        <v>6300</v>
      </c>
      <c r="R567" s="270"/>
      <c r="S567" s="32"/>
    </row>
    <row r="568" spans="2:20" x14ac:dyDescent="0.25">
      <c r="B568" s="121"/>
      <c r="C568" s="261" t="s">
        <v>111</v>
      </c>
      <c r="D568" s="262"/>
      <c r="E568" s="278" t="s">
        <v>24</v>
      </c>
      <c r="F568" s="278"/>
      <c r="G568" s="226">
        <v>2337.61</v>
      </c>
      <c r="H568" s="227"/>
      <c r="I568" s="226">
        <v>3000</v>
      </c>
      <c r="J568" s="227"/>
      <c r="K568" s="226">
        <v>6000</v>
      </c>
      <c r="L568" s="227"/>
      <c r="M568" s="95">
        <f>N568-K568</f>
        <v>0</v>
      </c>
      <c r="N568" s="96">
        <v>6000</v>
      </c>
      <c r="O568" s="295"/>
      <c r="P568" s="227"/>
      <c r="Q568" s="226"/>
      <c r="R568" s="227"/>
      <c r="S568" s="118"/>
    </row>
    <row r="569" spans="2:20" x14ac:dyDescent="0.25">
      <c r="B569" s="34"/>
      <c r="C569" s="266">
        <v>3</v>
      </c>
      <c r="D569" s="267"/>
      <c r="E569" s="268" t="s">
        <v>38</v>
      </c>
      <c r="F569" s="268"/>
      <c r="G569" s="273">
        <f>SUM(G570:H571)</f>
        <v>2337.61</v>
      </c>
      <c r="H569" s="274"/>
      <c r="I569" s="273">
        <f t="shared" ref="I569" si="557">SUM(I570:J571)</f>
        <v>3000</v>
      </c>
      <c r="J569" s="274"/>
      <c r="K569" s="273">
        <f>K570+K571</f>
        <v>6000</v>
      </c>
      <c r="L569" s="274"/>
      <c r="M569" s="22"/>
      <c r="N569" s="66">
        <f>SUM(N570:N571)</f>
        <v>6000</v>
      </c>
      <c r="O569" s="275">
        <f t="shared" ref="O569" si="558">SUM(O570:P571)</f>
        <v>6300</v>
      </c>
      <c r="P569" s="274"/>
      <c r="Q569" s="273">
        <f t="shared" ref="Q569" si="559">SUM(Q570:R571)</f>
        <v>6300</v>
      </c>
      <c r="R569" s="274"/>
      <c r="S569" s="32"/>
    </row>
    <row r="570" spans="2:20" ht="15.75" customHeight="1" x14ac:dyDescent="0.25">
      <c r="B570" s="33"/>
      <c r="C570" s="263">
        <v>32</v>
      </c>
      <c r="D570" s="264"/>
      <c r="E570" s="265" t="s">
        <v>40</v>
      </c>
      <c r="F570" s="265"/>
      <c r="G570" s="237">
        <v>1674</v>
      </c>
      <c r="H570" s="238"/>
      <c r="I570" s="242">
        <v>0</v>
      </c>
      <c r="J570" s="242"/>
      <c r="K570" s="237">
        <v>3000</v>
      </c>
      <c r="L570" s="238"/>
      <c r="M570" s="44"/>
      <c r="N570" s="64">
        <v>3000</v>
      </c>
      <c r="O570" s="242">
        <v>3300</v>
      </c>
      <c r="P570" s="242"/>
      <c r="Q570" s="237">
        <v>3300</v>
      </c>
      <c r="R570" s="238"/>
      <c r="S570" s="32" t="s">
        <v>385</v>
      </c>
    </row>
    <row r="571" spans="2:20" x14ac:dyDescent="0.25">
      <c r="B571" s="33"/>
      <c r="C571" s="263">
        <v>38</v>
      </c>
      <c r="D571" s="264"/>
      <c r="E571" s="265" t="s">
        <v>44</v>
      </c>
      <c r="F571" s="265"/>
      <c r="G571" s="237">
        <v>663.61</v>
      </c>
      <c r="H571" s="238"/>
      <c r="I571" s="242">
        <v>3000</v>
      </c>
      <c r="J571" s="242"/>
      <c r="K571" s="237">
        <v>3000</v>
      </c>
      <c r="L571" s="238"/>
      <c r="M571" s="44"/>
      <c r="N571" s="64">
        <v>3000</v>
      </c>
      <c r="O571" s="242">
        <v>3000</v>
      </c>
      <c r="P571" s="242"/>
      <c r="Q571" s="237">
        <v>3000</v>
      </c>
      <c r="R571" s="238"/>
      <c r="S571" s="32" t="s">
        <v>360</v>
      </c>
    </row>
    <row r="572" spans="2:20" ht="30" customHeight="1" x14ac:dyDescent="0.25">
      <c r="B572" s="38"/>
      <c r="C572" s="375" t="s">
        <v>211</v>
      </c>
      <c r="D572" s="376"/>
      <c r="E572" s="377" t="s">
        <v>212</v>
      </c>
      <c r="F572" s="377"/>
      <c r="G572" s="378">
        <f>G573+G586+G598</f>
        <v>175664.96999999997</v>
      </c>
      <c r="H572" s="379"/>
      <c r="I572" s="378">
        <f>I573+I586+I598</f>
        <v>173800</v>
      </c>
      <c r="J572" s="379"/>
      <c r="K572" s="378">
        <f>K573+K586+K598</f>
        <v>227400</v>
      </c>
      <c r="L572" s="379"/>
      <c r="M572" s="78">
        <f>M573+M586+M598</f>
        <v>22500</v>
      </c>
      <c r="N572" s="78">
        <f>N573+N586+N598</f>
        <v>249900</v>
      </c>
      <c r="O572" s="380">
        <f>O573+O586+O598</f>
        <v>227500</v>
      </c>
      <c r="P572" s="379"/>
      <c r="Q572" s="378">
        <f>Q573+Q586+Q598</f>
        <v>227500</v>
      </c>
      <c r="R572" s="379"/>
      <c r="S572" s="28"/>
    </row>
    <row r="573" spans="2:20" ht="30" customHeight="1" x14ac:dyDescent="0.25">
      <c r="B573" s="37"/>
      <c r="C573" s="276" t="s">
        <v>213</v>
      </c>
      <c r="D573" s="277"/>
      <c r="E573" s="301" t="s">
        <v>214</v>
      </c>
      <c r="F573" s="301"/>
      <c r="G573" s="302">
        <f>G574+G578+G582</f>
        <v>20621.27</v>
      </c>
      <c r="H573" s="303"/>
      <c r="I573" s="302">
        <f t="shared" ref="I573" si="560">I574+I578+I582</f>
        <v>28800</v>
      </c>
      <c r="J573" s="303"/>
      <c r="K573" s="302">
        <f>K574+K578+K582</f>
        <v>30000</v>
      </c>
      <c r="L573" s="303"/>
      <c r="M573" s="77">
        <f>M574+M578+M582</f>
        <v>1500</v>
      </c>
      <c r="N573" s="77">
        <f>N574+N578+N582</f>
        <v>31500</v>
      </c>
      <c r="O573" s="336">
        <f t="shared" ref="O573" si="561">O574+O578+O582</f>
        <v>30000</v>
      </c>
      <c r="P573" s="303"/>
      <c r="Q573" s="302">
        <f t="shared" ref="Q573" si="562">Q574+Q578+Q582</f>
        <v>30000</v>
      </c>
      <c r="R573" s="303"/>
      <c r="S573" s="30"/>
    </row>
    <row r="574" spans="2:20" ht="28.5" customHeight="1" x14ac:dyDescent="0.25">
      <c r="B574" s="35"/>
      <c r="C574" s="271" t="s">
        <v>215</v>
      </c>
      <c r="D574" s="272"/>
      <c r="E574" s="315" t="s">
        <v>216</v>
      </c>
      <c r="F574" s="315"/>
      <c r="G574" s="269">
        <f>G576</f>
        <v>13750.43</v>
      </c>
      <c r="H574" s="270"/>
      <c r="I574" s="269">
        <f t="shared" ref="I574" si="563">I576</f>
        <v>19000</v>
      </c>
      <c r="J574" s="270"/>
      <c r="K574" s="269">
        <f>K576</f>
        <v>19000</v>
      </c>
      <c r="L574" s="270"/>
      <c r="M574" s="123">
        <f>N574-K574</f>
        <v>0</v>
      </c>
      <c r="N574" s="70">
        <f>N576</f>
        <v>19000</v>
      </c>
      <c r="O574" s="337">
        <f t="shared" ref="O574" si="564">O576</f>
        <v>19000</v>
      </c>
      <c r="P574" s="270"/>
      <c r="Q574" s="269">
        <f t="shared" ref="Q574" si="565">Q576</f>
        <v>19000</v>
      </c>
      <c r="R574" s="270"/>
      <c r="S574" s="32"/>
    </row>
    <row r="575" spans="2:20" x14ac:dyDescent="0.25">
      <c r="B575" s="121"/>
      <c r="C575" s="261" t="s">
        <v>111</v>
      </c>
      <c r="D575" s="262"/>
      <c r="E575" s="278" t="s">
        <v>24</v>
      </c>
      <c r="F575" s="278"/>
      <c r="G575" s="226">
        <v>13750.43</v>
      </c>
      <c r="H575" s="227"/>
      <c r="I575" s="226">
        <v>19000</v>
      </c>
      <c r="J575" s="227"/>
      <c r="K575" s="226">
        <v>19000</v>
      </c>
      <c r="L575" s="227"/>
      <c r="M575" s="95">
        <f>N575-K575</f>
        <v>0</v>
      </c>
      <c r="N575" s="96">
        <v>19000</v>
      </c>
      <c r="O575" s="295"/>
      <c r="P575" s="227"/>
      <c r="Q575" s="226"/>
      <c r="R575" s="227"/>
      <c r="S575" s="118"/>
    </row>
    <row r="576" spans="2:20" x14ac:dyDescent="0.25">
      <c r="B576" s="34"/>
      <c r="C576" s="266">
        <v>3</v>
      </c>
      <c r="D576" s="267"/>
      <c r="E576" s="268" t="s">
        <v>38</v>
      </c>
      <c r="F576" s="268"/>
      <c r="G576" s="273">
        <f>G577</f>
        <v>13750.43</v>
      </c>
      <c r="H576" s="274"/>
      <c r="I576" s="273">
        <f t="shared" ref="I576" si="566">I577</f>
        <v>19000</v>
      </c>
      <c r="J576" s="274"/>
      <c r="K576" s="273">
        <f t="shared" ref="K576" si="567">K577</f>
        <v>19000</v>
      </c>
      <c r="L576" s="274"/>
      <c r="M576" s="22"/>
      <c r="N576" s="66">
        <f>SUM(N577)</f>
        <v>19000</v>
      </c>
      <c r="O576" s="275">
        <f t="shared" ref="O576" si="568">O577</f>
        <v>19000</v>
      </c>
      <c r="P576" s="274"/>
      <c r="Q576" s="273">
        <f t="shared" ref="Q576" si="569">Q577</f>
        <v>19000</v>
      </c>
      <c r="R576" s="274"/>
      <c r="S576" s="32"/>
    </row>
    <row r="577" spans="2:19" ht="25.5" customHeight="1" x14ac:dyDescent="0.25">
      <c r="B577" s="33"/>
      <c r="C577" s="263">
        <v>37</v>
      </c>
      <c r="D577" s="264"/>
      <c r="E577" s="265" t="s">
        <v>217</v>
      </c>
      <c r="F577" s="265"/>
      <c r="G577" s="237">
        <v>13750.43</v>
      </c>
      <c r="H577" s="238"/>
      <c r="I577" s="242">
        <v>19000</v>
      </c>
      <c r="J577" s="242"/>
      <c r="K577" s="237">
        <v>19000</v>
      </c>
      <c r="L577" s="238"/>
      <c r="M577" s="44"/>
      <c r="N577" s="64">
        <v>19000</v>
      </c>
      <c r="O577" s="242">
        <v>19000</v>
      </c>
      <c r="P577" s="242"/>
      <c r="Q577" s="237">
        <v>19000</v>
      </c>
      <c r="R577" s="238"/>
      <c r="S577" s="32" t="s">
        <v>361</v>
      </c>
    </row>
    <row r="578" spans="2:19" ht="42" customHeight="1" x14ac:dyDescent="0.25">
      <c r="B578" s="35"/>
      <c r="C578" s="271" t="s">
        <v>218</v>
      </c>
      <c r="D578" s="272"/>
      <c r="E578" s="315" t="s">
        <v>219</v>
      </c>
      <c r="F578" s="315"/>
      <c r="G578" s="269">
        <f>G580</f>
        <v>6870.84</v>
      </c>
      <c r="H578" s="270"/>
      <c r="I578" s="269">
        <f t="shared" ref="I578" si="570">I580</f>
        <v>8000</v>
      </c>
      <c r="J578" s="270"/>
      <c r="K578" s="269">
        <f t="shared" ref="K578" si="571">K580</f>
        <v>8000</v>
      </c>
      <c r="L578" s="270"/>
      <c r="M578" s="123">
        <f>N578-K578</f>
        <v>0</v>
      </c>
      <c r="N578" s="70">
        <f>N580</f>
        <v>8000</v>
      </c>
      <c r="O578" s="337">
        <f t="shared" ref="O578" si="572">O580</f>
        <v>8000</v>
      </c>
      <c r="P578" s="270"/>
      <c r="Q578" s="269">
        <f t="shared" ref="Q578" si="573">Q580</f>
        <v>8000</v>
      </c>
      <c r="R578" s="270"/>
      <c r="S578" s="32"/>
    </row>
    <row r="579" spans="2:19" ht="20.25" customHeight="1" x14ac:dyDescent="0.25">
      <c r="B579" s="121"/>
      <c r="C579" s="261" t="s">
        <v>111</v>
      </c>
      <c r="D579" s="262"/>
      <c r="E579" s="278" t="s">
        <v>24</v>
      </c>
      <c r="F579" s="278"/>
      <c r="G579" s="226">
        <v>6870.84</v>
      </c>
      <c r="H579" s="227"/>
      <c r="I579" s="226">
        <v>8000</v>
      </c>
      <c r="J579" s="227"/>
      <c r="K579" s="226">
        <v>8000</v>
      </c>
      <c r="L579" s="227"/>
      <c r="M579" s="95">
        <f>N579-K579</f>
        <v>0</v>
      </c>
      <c r="N579" s="96">
        <v>8000</v>
      </c>
      <c r="O579" s="295"/>
      <c r="P579" s="227"/>
      <c r="Q579" s="226"/>
      <c r="R579" s="227"/>
      <c r="S579" s="118"/>
    </row>
    <row r="580" spans="2:19" x14ac:dyDescent="0.25">
      <c r="B580" s="34"/>
      <c r="C580" s="266">
        <v>3</v>
      </c>
      <c r="D580" s="267"/>
      <c r="E580" s="268" t="s">
        <v>38</v>
      </c>
      <c r="F580" s="268"/>
      <c r="G580" s="273">
        <f>G581</f>
        <v>6870.84</v>
      </c>
      <c r="H580" s="274"/>
      <c r="I580" s="273">
        <f t="shared" ref="I580" si="574">I581</f>
        <v>8000</v>
      </c>
      <c r="J580" s="274"/>
      <c r="K580" s="273">
        <f t="shared" ref="K580" si="575">K581</f>
        <v>8000</v>
      </c>
      <c r="L580" s="274"/>
      <c r="M580" s="22"/>
      <c r="N580" s="66">
        <f>SUM(N581)</f>
        <v>8000</v>
      </c>
      <c r="O580" s="275">
        <f t="shared" ref="O580" si="576">O581</f>
        <v>8000</v>
      </c>
      <c r="P580" s="274"/>
      <c r="Q580" s="273">
        <f t="shared" ref="Q580" si="577">Q581</f>
        <v>8000</v>
      </c>
      <c r="R580" s="274"/>
      <c r="S580" s="32"/>
    </row>
    <row r="581" spans="2:19" ht="28.5" customHeight="1" x14ac:dyDescent="0.25">
      <c r="B581" s="33"/>
      <c r="C581" s="263">
        <v>37</v>
      </c>
      <c r="D581" s="264"/>
      <c r="E581" s="265" t="s">
        <v>217</v>
      </c>
      <c r="F581" s="265"/>
      <c r="G581" s="237">
        <v>6870.84</v>
      </c>
      <c r="H581" s="238"/>
      <c r="I581" s="242">
        <v>8000</v>
      </c>
      <c r="J581" s="242"/>
      <c r="K581" s="237">
        <v>8000</v>
      </c>
      <c r="L581" s="238"/>
      <c r="M581" s="44"/>
      <c r="N581" s="64">
        <v>8000</v>
      </c>
      <c r="O581" s="242">
        <v>8000</v>
      </c>
      <c r="P581" s="242"/>
      <c r="Q581" s="237">
        <v>8000</v>
      </c>
      <c r="R581" s="238"/>
      <c r="S581" s="32" t="s">
        <v>362</v>
      </c>
    </row>
    <row r="582" spans="2:19" ht="27" customHeight="1" x14ac:dyDescent="0.25">
      <c r="B582" s="35"/>
      <c r="C582" s="271" t="s">
        <v>220</v>
      </c>
      <c r="D582" s="272"/>
      <c r="E582" s="315" t="s">
        <v>221</v>
      </c>
      <c r="F582" s="315"/>
      <c r="G582" s="269">
        <f>G584</f>
        <v>0</v>
      </c>
      <c r="H582" s="270"/>
      <c r="I582" s="269">
        <f t="shared" ref="I582" si="578">I584</f>
        <v>1800</v>
      </c>
      <c r="J582" s="270"/>
      <c r="K582" s="269">
        <f t="shared" ref="K582" si="579">K584</f>
        <v>3000</v>
      </c>
      <c r="L582" s="270"/>
      <c r="M582" s="123">
        <f>N582-K582</f>
        <v>1500</v>
      </c>
      <c r="N582" s="70">
        <f>N584</f>
        <v>4500</v>
      </c>
      <c r="O582" s="337">
        <f t="shared" ref="O582" si="580">O584</f>
        <v>3000</v>
      </c>
      <c r="P582" s="270"/>
      <c r="Q582" s="269">
        <f t="shared" ref="Q582" si="581">Q584</f>
        <v>3000</v>
      </c>
      <c r="R582" s="270"/>
      <c r="S582" s="32"/>
    </row>
    <row r="583" spans="2:19" ht="16.5" customHeight="1" x14ac:dyDescent="0.25">
      <c r="B583" s="121"/>
      <c r="C583" s="261" t="s">
        <v>111</v>
      </c>
      <c r="D583" s="262"/>
      <c r="E583" s="278" t="s">
        <v>24</v>
      </c>
      <c r="F583" s="278"/>
      <c r="G583" s="226">
        <v>0</v>
      </c>
      <c r="H583" s="227"/>
      <c r="I583" s="226">
        <v>1800</v>
      </c>
      <c r="J583" s="227"/>
      <c r="K583" s="226">
        <v>3000</v>
      </c>
      <c r="L583" s="227"/>
      <c r="M583" s="95">
        <f>N583-K583</f>
        <v>1500</v>
      </c>
      <c r="N583" s="96">
        <v>4500</v>
      </c>
      <c r="O583" s="295"/>
      <c r="P583" s="227"/>
      <c r="Q583" s="226"/>
      <c r="R583" s="227"/>
      <c r="S583" s="118"/>
    </row>
    <row r="584" spans="2:19" ht="17.25" customHeight="1" x14ac:dyDescent="0.25">
      <c r="B584" s="34"/>
      <c r="C584" s="266">
        <v>3</v>
      </c>
      <c r="D584" s="267"/>
      <c r="E584" s="268" t="s">
        <v>38</v>
      </c>
      <c r="F584" s="268"/>
      <c r="G584" s="273">
        <f>G585</f>
        <v>0</v>
      </c>
      <c r="H584" s="274"/>
      <c r="I584" s="273">
        <f t="shared" ref="I584" si="582">I585</f>
        <v>1800</v>
      </c>
      <c r="J584" s="274"/>
      <c r="K584" s="273">
        <f t="shared" ref="K584" si="583">K585</f>
        <v>3000</v>
      </c>
      <c r="L584" s="274"/>
      <c r="M584" s="22"/>
      <c r="N584" s="66">
        <f>SUM(N585)</f>
        <v>4500</v>
      </c>
      <c r="O584" s="275">
        <f t="shared" ref="O584" si="584">O585</f>
        <v>3000</v>
      </c>
      <c r="P584" s="274"/>
      <c r="Q584" s="273">
        <f t="shared" ref="Q584" si="585">Q585</f>
        <v>3000</v>
      </c>
      <c r="R584" s="274"/>
      <c r="S584" s="32"/>
    </row>
    <row r="585" spans="2:19" x14ac:dyDescent="0.25">
      <c r="B585" s="33"/>
      <c r="C585" s="263">
        <v>38</v>
      </c>
      <c r="D585" s="264"/>
      <c r="E585" s="265" t="s">
        <v>44</v>
      </c>
      <c r="F585" s="265"/>
      <c r="G585" s="237">
        <v>0</v>
      </c>
      <c r="H585" s="238"/>
      <c r="I585" s="242">
        <v>1800</v>
      </c>
      <c r="J585" s="242"/>
      <c r="K585" s="237">
        <v>3000</v>
      </c>
      <c r="L585" s="238"/>
      <c r="M585" s="44"/>
      <c r="N585" s="64">
        <v>4500</v>
      </c>
      <c r="O585" s="242">
        <v>3000</v>
      </c>
      <c r="P585" s="242"/>
      <c r="Q585" s="237">
        <v>3000</v>
      </c>
      <c r="R585" s="238"/>
      <c r="S585" s="32" t="s">
        <v>362</v>
      </c>
    </row>
    <row r="586" spans="2:19" ht="27.75" customHeight="1" x14ac:dyDescent="0.25">
      <c r="B586" s="37"/>
      <c r="C586" s="276" t="s">
        <v>222</v>
      </c>
      <c r="D586" s="277"/>
      <c r="E586" s="301" t="s">
        <v>223</v>
      </c>
      <c r="F586" s="301"/>
      <c r="G586" s="302">
        <f>G587+G591</f>
        <v>18758.71</v>
      </c>
      <c r="H586" s="303"/>
      <c r="I586" s="302">
        <f t="shared" ref="I586" si="586">I587+I591</f>
        <v>18500</v>
      </c>
      <c r="J586" s="303"/>
      <c r="K586" s="302">
        <f t="shared" ref="K586" si="587">K587+K591</f>
        <v>31000</v>
      </c>
      <c r="L586" s="303"/>
      <c r="M586" s="77">
        <f>M587+M591</f>
        <v>5000</v>
      </c>
      <c r="N586" s="77">
        <f>N587+N591</f>
        <v>36000</v>
      </c>
      <c r="O586" s="302">
        <f t="shared" ref="O586" si="588">O587+O591</f>
        <v>31000</v>
      </c>
      <c r="P586" s="303"/>
      <c r="Q586" s="302">
        <f t="shared" ref="Q586" si="589">Q587+Q591</f>
        <v>31000</v>
      </c>
      <c r="R586" s="303"/>
      <c r="S586" s="30"/>
    </row>
    <row r="587" spans="2:19" ht="27.75" customHeight="1" x14ac:dyDescent="0.25">
      <c r="B587" s="35"/>
      <c r="C587" s="271" t="s">
        <v>224</v>
      </c>
      <c r="D587" s="272"/>
      <c r="E587" s="315" t="s">
        <v>225</v>
      </c>
      <c r="F587" s="315"/>
      <c r="G587" s="269">
        <f>G589</f>
        <v>15926.76</v>
      </c>
      <c r="H587" s="270"/>
      <c r="I587" s="269">
        <f t="shared" ref="I587" si="590">I589</f>
        <v>16000</v>
      </c>
      <c r="J587" s="270"/>
      <c r="K587" s="269">
        <f t="shared" ref="K587" si="591">K589</f>
        <v>16000</v>
      </c>
      <c r="L587" s="270"/>
      <c r="M587" s="123">
        <f>N587-K587</f>
        <v>0</v>
      </c>
      <c r="N587" s="70">
        <f>N589</f>
        <v>16000</v>
      </c>
      <c r="O587" s="337">
        <f t="shared" ref="O587" si="592">O589</f>
        <v>16000</v>
      </c>
      <c r="P587" s="270"/>
      <c r="Q587" s="269">
        <f t="shared" ref="Q587" si="593">Q589</f>
        <v>16000</v>
      </c>
      <c r="R587" s="270"/>
      <c r="S587" s="32"/>
    </row>
    <row r="588" spans="2:19" ht="18" customHeight="1" x14ac:dyDescent="0.25">
      <c r="B588" s="121"/>
      <c r="C588" s="261" t="s">
        <v>111</v>
      </c>
      <c r="D588" s="262"/>
      <c r="E588" s="278" t="s">
        <v>24</v>
      </c>
      <c r="F588" s="278"/>
      <c r="G588" s="226">
        <v>15926.76</v>
      </c>
      <c r="H588" s="227"/>
      <c r="I588" s="226">
        <v>16000</v>
      </c>
      <c r="J588" s="227"/>
      <c r="K588" s="226">
        <v>16000</v>
      </c>
      <c r="L588" s="227"/>
      <c r="M588" s="95">
        <f>N588-K588</f>
        <v>0</v>
      </c>
      <c r="N588" s="96">
        <v>16000</v>
      </c>
      <c r="O588" s="295"/>
      <c r="P588" s="227"/>
      <c r="Q588" s="226"/>
      <c r="R588" s="227"/>
      <c r="S588" s="118"/>
    </row>
    <row r="589" spans="2:19" x14ac:dyDescent="0.25">
      <c r="B589" s="34"/>
      <c r="C589" s="266">
        <v>3</v>
      </c>
      <c r="D589" s="267"/>
      <c r="E589" s="268" t="s">
        <v>38</v>
      </c>
      <c r="F589" s="268"/>
      <c r="G589" s="273">
        <f>G590</f>
        <v>15926.76</v>
      </c>
      <c r="H589" s="274"/>
      <c r="I589" s="273">
        <f t="shared" ref="I589" si="594">I590</f>
        <v>16000</v>
      </c>
      <c r="J589" s="274"/>
      <c r="K589" s="273">
        <f t="shared" ref="K589" si="595">K590</f>
        <v>16000</v>
      </c>
      <c r="L589" s="274"/>
      <c r="M589" s="22"/>
      <c r="N589" s="66">
        <f>SUM(N590)</f>
        <v>16000</v>
      </c>
      <c r="O589" s="275">
        <f t="shared" ref="O589" si="596">O590</f>
        <v>16000</v>
      </c>
      <c r="P589" s="274"/>
      <c r="Q589" s="273">
        <f t="shared" ref="Q589" si="597">Q590</f>
        <v>16000</v>
      </c>
      <c r="R589" s="274"/>
      <c r="S589" s="32"/>
    </row>
    <row r="590" spans="2:19" x14ac:dyDescent="0.25">
      <c r="B590" s="33"/>
      <c r="C590" s="263">
        <v>38</v>
      </c>
      <c r="D590" s="264"/>
      <c r="E590" s="265" t="s">
        <v>44</v>
      </c>
      <c r="F590" s="265"/>
      <c r="G590" s="237">
        <v>15926.76</v>
      </c>
      <c r="H590" s="238"/>
      <c r="I590" s="242">
        <v>16000</v>
      </c>
      <c r="J590" s="242"/>
      <c r="K590" s="237">
        <v>16000</v>
      </c>
      <c r="L590" s="238"/>
      <c r="M590" s="44"/>
      <c r="N590" s="64">
        <v>16000</v>
      </c>
      <c r="O590" s="242">
        <v>16000</v>
      </c>
      <c r="P590" s="242"/>
      <c r="Q590" s="237">
        <v>16000</v>
      </c>
      <c r="R590" s="238"/>
      <c r="S590" s="32" t="s">
        <v>363</v>
      </c>
    </row>
    <row r="591" spans="2:19" ht="27" customHeight="1" x14ac:dyDescent="0.25">
      <c r="B591" s="33"/>
      <c r="C591" s="271" t="s">
        <v>379</v>
      </c>
      <c r="D591" s="272"/>
      <c r="E591" s="271" t="s">
        <v>380</v>
      </c>
      <c r="F591" s="272"/>
      <c r="G591" s="269">
        <f>G593+G596</f>
        <v>2831.95</v>
      </c>
      <c r="H591" s="270"/>
      <c r="I591" s="269">
        <f t="shared" ref="I591" si="598">I593+I596</f>
        <v>2500</v>
      </c>
      <c r="J591" s="270"/>
      <c r="K591" s="269">
        <f t="shared" ref="K591" si="599">K593+K596</f>
        <v>15000</v>
      </c>
      <c r="L591" s="270"/>
      <c r="M591" s="123">
        <f>N591-K591</f>
        <v>5000</v>
      </c>
      <c r="N591" s="70">
        <f>N593+N596</f>
        <v>20000</v>
      </c>
      <c r="O591" s="269">
        <f t="shared" ref="O591" si="600">O593+O596</f>
        <v>15000</v>
      </c>
      <c r="P591" s="270"/>
      <c r="Q591" s="269">
        <f t="shared" ref="Q591" si="601">Q593+Q596</f>
        <v>15000</v>
      </c>
      <c r="R591" s="270"/>
      <c r="S591" s="128"/>
    </row>
    <row r="592" spans="2:19" ht="16.5" customHeight="1" x14ac:dyDescent="0.25">
      <c r="B592" s="121"/>
      <c r="C592" s="261" t="s">
        <v>111</v>
      </c>
      <c r="D592" s="262"/>
      <c r="E592" s="278" t="s">
        <v>24</v>
      </c>
      <c r="F592" s="278"/>
      <c r="G592" s="316">
        <v>2831.95</v>
      </c>
      <c r="H592" s="317"/>
      <c r="I592" s="316">
        <v>2500</v>
      </c>
      <c r="J592" s="317"/>
      <c r="K592" s="316">
        <v>15000</v>
      </c>
      <c r="L592" s="317"/>
      <c r="M592" s="95">
        <f>N592-K592</f>
        <v>5000</v>
      </c>
      <c r="N592" s="122">
        <v>20000</v>
      </c>
      <c r="O592" s="323"/>
      <c r="P592" s="324"/>
      <c r="Q592" s="323"/>
      <c r="R592" s="324"/>
      <c r="S592" s="130"/>
    </row>
    <row r="593" spans="2:19" ht="15" customHeight="1" x14ac:dyDescent="0.25">
      <c r="B593" s="129"/>
      <c r="C593" s="266">
        <v>3</v>
      </c>
      <c r="D593" s="267"/>
      <c r="E593" s="268" t="s">
        <v>38</v>
      </c>
      <c r="F593" s="268"/>
      <c r="G593" s="237">
        <f>SUM(G594:H595)</f>
        <v>2831.95</v>
      </c>
      <c r="H593" s="238"/>
      <c r="I593" s="237">
        <f t="shared" ref="I593" si="602">SUM(I594:J595)</f>
        <v>2500</v>
      </c>
      <c r="J593" s="238"/>
      <c r="K593" s="237">
        <f t="shared" ref="K593" si="603">SUM(K594:L595)</f>
        <v>15000</v>
      </c>
      <c r="L593" s="238"/>
      <c r="M593" s="44"/>
      <c r="N593" s="64">
        <f>SUM(N594:N595)</f>
        <v>6000</v>
      </c>
      <c r="O593" s="237">
        <f t="shared" ref="O593" si="604">SUM(O594:P595)</f>
        <v>15000</v>
      </c>
      <c r="P593" s="238"/>
      <c r="Q593" s="237">
        <f t="shared" ref="Q593" si="605">SUM(Q594:R595)</f>
        <v>15000</v>
      </c>
      <c r="R593" s="238"/>
      <c r="S593" s="32"/>
    </row>
    <row r="594" spans="2:19" x14ac:dyDescent="0.25">
      <c r="B594" s="33"/>
      <c r="C594" s="263">
        <v>32</v>
      </c>
      <c r="D594" s="264"/>
      <c r="E594" s="265" t="s">
        <v>40</v>
      </c>
      <c r="F594" s="265"/>
      <c r="G594" s="237">
        <v>2200</v>
      </c>
      <c r="H594" s="238"/>
      <c r="I594" s="237">
        <v>1500</v>
      </c>
      <c r="J594" s="238"/>
      <c r="K594" s="237">
        <v>5000</v>
      </c>
      <c r="L594" s="238"/>
      <c r="M594" s="44"/>
      <c r="N594" s="64">
        <v>6000</v>
      </c>
      <c r="O594" s="237">
        <v>5000</v>
      </c>
      <c r="P594" s="238"/>
      <c r="Q594" s="237">
        <v>5000</v>
      </c>
      <c r="R594" s="238"/>
      <c r="S594" s="32" t="s">
        <v>363</v>
      </c>
    </row>
    <row r="595" spans="2:19" ht="15" customHeight="1" x14ac:dyDescent="0.25">
      <c r="B595" s="33"/>
      <c r="C595" s="263">
        <v>38</v>
      </c>
      <c r="D595" s="264"/>
      <c r="E595" s="265" t="s">
        <v>44</v>
      </c>
      <c r="F595" s="265"/>
      <c r="G595" s="237">
        <v>631.95000000000005</v>
      </c>
      <c r="H595" s="238"/>
      <c r="I595" s="237">
        <v>1000</v>
      </c>
      <c r="J595" s="238"/>
      <c r="K595" s="237">
        <v>10000</v>
      </c>
      <c r="L595" s="238"/>
      <c r="M595" s="44"/>
      <c r="N595" s="64">
        <v>0</v>
      </c>
      <c r="O595" s="237">
        <v>10000</v>
      </c>
      <c r="P595" s="238"/>
      <c r="Q595" s="237">
        <v>10000</v>
      </c>
      <c r="R595" s="238"/>
      <c r="S595" s="32" t="s">
        <v>363</v>
      </c>
    </row>
    <row r="596" spans="2:19" ht="30" customHeight="1" x14ac:dyDescent="0.25">
      <c r="B596" s="33"/>
      <c r="C596" s="266">
        <v>4</v>
      </c>
      <c r="D596" s="267"/>
      <c r="E596" s="268" t="s">
        <v>45</v>
      </c>
      <c r="F596" s="268"/>
      <c r="G596" s="237">
        <f>G597</f>
        <v>0</v>
      </c>
      <c r="H596" s="238"/>
      <c r="I596" s="237">
        <f t="shared" ref="I596" si="606">I597</f>
        <v>0</v>
      </c>
      <c r="J596" s="238"/>
      <c r="K596" s="237">
        <f t="shared" ref="K596" si="607">K597</f>
        <v>0</v>
      </c>
      <c r="L596" s="238"/>
      <c r="M596" s="44"/>
      <c r="N596" s="64">
        <f>N597</f>
        <v>14000</v>
      </c>
      <c r="O596" s="237">
        <f t="shared" ref="O596" si="608">O597</f>
        <v>0</v>
      </c>
      <c r="P596" s="238"/>
      <c r="Q596" s="237">
        <f t="shared" ref="Q596" si="609">Q597</f>
        <v>0</v>
      </c>
      <c r="R596" s="238"/>
      <c r="S596" s="32"/>
    </row>
    <row r="597" spans="2:19" ht="40.5" customHeight="1" x14ac:dyDescent="0.25">
      <c r="B597" s="33"/>
      <c r="C597" s="263">
        <v>42</v>
      </c>
      <c r="D597" s="264"/>
      <c r="E597" s="265" t="s">
        <v>51</v>
      </c>
      <c r="F597" s="265"/>
      <c r="G597" s="237"/>
      <c r="H597" s="238"/>
      <c r="I597" s="237"/>
      <c r="J597" s="238"/>
      <c r="K597" s="237"/>
      <c r="L597" s="238"/>
      <c r="M597" s="44"/>
      <c r="N597" s="64">
        <v>14000</v>
      </c>
      <c r="O597" s="237"/>
      <c r="P597" s="238"/>
      <c r="Q597" s="237"/>
      <c r="R597" s="238"/>
      <c r="S597" s="32" t="s">
        <v>363</v>
      </c>
    </row>
    <row r="598" spans="2:19" ht="15.75" customHeight="1" x14ac:dyDescent="0.25">
      <c r="B598" s="37"/>
      <c r="C598" s="276" t="s">
        <v>226</v>
      </c>
      <c r="D598" s="277"/>
      <c r="E598" s="301" t="s">
        <v>227</v>
      </c>
      <c r="F598" s="301"/>
      <c r="G598" s="302">
        <f>G599+G603+G608+G612</f>
        <v>136284.99</v>
      </c>
      <c r="H598" s="303"/>
      <c r="I598" s="302">
        <f t="shared" ref="I598" si="610">I599+I603+I608+I612</f>
        <v>126500</v>
      </c>
      <c r="J598" s="303"/>
      <c r="K598" s="302">
        <f>K599+K603+K608+K612</f>
        <v>166400</v>
      </c>
      <c r="L598" s="303"/>
      <c r="M598" s="77">
        <f>M599+M603+M608+M612</f>
        <v>16000</v>
      </c>
      <c r="N598" s="77">
        <f>N599+N603+N608+N612</f>
        <v>182400</v>
      </c>
      <c r="O598" s="336">
        <f t="shared" ref="O598" si="611">O599+O603+O608+O612</f>
        <v>166500</v>
      </c>
      <c r="P598" s="303"/>
      <c r="Q598" s="302">
        <f t="shared" ref="Q598" si="612">Q599+Q603+Q608+Q612</f>
        <v>166500</v>
      </c>
      <c r="R598" s="303"/>
      <c r="S598" s="30"/>
    </row>
    <row r="599" spans="2:19" ht="30.75" customHeight="1" x14ac:dyDescent="0.25">
      <c r="B599" s="35"/>
      <c r="C599" s="271" t="s">
        <v>228</v>
      </c>
      <c r="D599" s="272"/>
      <c r="E599" s="315" t="s">
        <v>229</v>
      </c>
      <c r="F599" s="315"/>
      <c r="G599" s="269">
        <f>G601</f>
        <v>194.29</v>
      </c>
      <c r="H599" s="270"/>
      <c r="I599" s="269">
        <f t="shared" ref="I599" si="613">I601</f>
        <v>500</v>
      </c>
      <c r="J599" s="270"/>
      <c r="K599" s="269">
        <f t="shared" ref="K599" si="614">K601</f>
        <v>1400</v>
      </c>
      <c r="L599" s="270"/>
      <c r="M599" s="123">
        <f>N599-K599</f>
        <v>0</v>
      </c>
      <c r="N599" s="70">
        <f>N601</f>
        <v>1400</v>
      </c>
      <c r="O599" s="337">
        <f t="shared" ref="O599" si="615">O601</f>
        <v>1500</v>
      </c>
      <c r="P599" s="270"/>
      <c r="Q599" s="269">
        <f t="shared" ref="Q599" si="616">Q601</f>
        <v>1500</v>
      </c>
      <c r="R599" s="270"/>
      <c r="S599" s="32"/>
    </row>
    <row r="600" spans="2:19" ht="18" customHeight="1" x14ac:dyDescent="0.25">
      <c r="B600" s="121"/>
      <c r="C600" s="261" t="s">
        <v>111</v>
      </c>
      <c r="D600" s="262"/>
      <c r="E600" s="278" t="s">
        <v>24</v>
      </c>
      <c r="F600" s="278"/>
      <c r="G600" s="226">
        <v>194.29</v>
      </c>
      <c r="H600" s="227"/>
      <c r="I600" s="226">
        <v>500</v>
      </c>
      <c r="J600" s="227"/>
      <c r="K600" s="226">
        <v>1400</v>
      </c>
      <c r="L600" s="227"/>
      <c r="M600" s="95">
        <f>N600-K600</f>
        <v>0</v>
      </c>
      <c r="N600" s="96">
        <v>1400</v>
      </c>
      <c r="O600" s="295"/>
      <c r="P600" s="227"/>
      <c r="Q600" s="226"/>
      <c r="R600" s="227"/>
      <c r="S600" s="118"/>
    </row>
    <row r="601" spans="2:19" x14ac:dyDescent="0.25">
      <c r="B601" s="34"/>
      <c r="C601" s="266">
        <v>3</v>
      </c>
      <c r="D601" s="267"/>
      <c r="E601" s="268" t="s">
        <v>38</v>
      </c>
      <c r="F601" s="268"/>
      <c r="G601" s="273">
        <f>G602</f>
        <v>194.29</v>
      </c>
      <c r="H601" s="274"/>
      <c r="I601" s="273">
        <f t="shared" ref="I601" si="617">I602</f>
        <v>500</v>
      </c>
      <c r="J601" s="274"/>
      <c r="K601" s="273">
        <f t="shared" ref="K601" si="618">K602</f>
        <v>1400</v>
      </c>
      <c r="L601" s="274"/>
      <c r="M601" s="22"/>
      <c r="N601" s="66">
        <f>SUM(N602)</f>
        <v>1400</v>
      </c>
      <c r="O601" s="275">
        <f t="shared" ref="O601" si="619">O602</f>
        <v>1500</v>
      </c>
      <c r="P601" s="274"/>
      <c r="Q601" s="273">
        <f t="shared" ref="Q601" si="620">Q602</f>
        <v>1500</v>
      </c>
      <c r="R601" s="274"/>
      <c r="S601" s="32"/>
    </row>
    <row r="602" spans="2:19" ht="30" customHeight="1" x14ac:dyDescent="0.25">
      <c r="B602" s="33"/>
      <c r="C602" s="263">
        <v>37</v>
      </c>
      <c r="D602" s="264"/>
      <c r="E602" s="265" t="s">
        <v>217</v>
      </c>
      <c r="F602" s="265"/>
      <c r="G602" s="237">
        <v>194.29</v>
      </c>
      <c r="H602" s="238"/>
      <c r="I602" s="242">
        <v>500</v>
      </c>
      <c r="J602" s="242"/>
      <c r="K602" s="237">
        <v>1400</v>
      </c>
      <c r="L602" s="238"/>
      <c r="M602" s="44"/>
      <c r="N602" s="64">
        <v>1400</v>
      </c>
      <c r="O602" s="242">
        <v>1500</v>
      </c>
      <c r="P602" s="242"/>
      <c r="Q602" s="237">
        <v>1500</v>
      </c>
      <c r="R602" s="238"/>
      <c r="S602" s="32" t="s">
        <v>364</v>
      </c>
    </row>
    <row r="603" spans="2:19" ht="31.5" customHeight="1" x14ac:dyDescent="0.25">
      <c r="B603" s="35"/>
      <c r="C603" s="271" t="s">
        <v>230</v>
      </c>
      <c r="D603" s="272"/>
      <c r="E603" s="315" t="s">
        <v>231</v>
      </c>
      <c r="F603" s="315"/>
      <c r="G603" s="269">
        <f>G606</f>
        <v>310.58</v>
      </c>
      <c r="H603" s="270"/>
      <c r="I603" s="269">
        <f t="shared" ref="I603" si="621">I606</f>
        <v>1000</v>
      </c>
      <c r="J603" s="270"/>
      <c r="K603" s="269">
        <f t="shared" ref="K603" si="622">K606</f>
        <v>10000</v>
      </c>
      <c r="L603" s="270"/>
      <c r="M603" s="123">
        <f>N603-K603</f>
        <v>-9000</v>
      </c>
      <c r="N603" s="70">
        <f>N606</f>
        <v>1000</v>
      </c>
      <c r="O603" s="337">
        <f t="shared" ref="O603" si="623">O606</f>
        <v>10000</v>
      </c>
      <c r="P603" s="270"/>
      <c r="Q603" s="269">
        <f t="shared" ref="Q603" si="624">Q606</f>
        <v>10000</v>
      </c>
      <c r="R603" s="270"/>
      <c r="S603" s="32"/>
    </row>
    <row r="604" spans="2:19" ht="15.75" customHeight="1" x14ac:dyDescent="0.25">
      <c r="B604" s="121"/>
      <c r="C604" s="261" t="s">
        <v>111</v>
      </c>
      <c r="D604" s="262"/>
      <c r="E604" s="278" t="s">
        <v>24</v>
      </c>
      <c r="F604" s="278"/>
      <c r="G604" s="226">
        <v>0</v>
      </c>
      <c r="H604" s="227"/>
      <c r="I604" s="226">
        <v>600</v>
      </c>
      <c r="J604" s="227"/>
      <c r="K604" s="226">
        <v>10000</v>
      </c>
      <c r="L604" s="227"/>
      <c r="M604" s="95">
        <f t="shared" ref="M604:M605" si="625">N604-K604</f>
        <v>-9000</v>
      </c>
      <c r="N604" s="96">
        <v>1000</v>
      </c>
      <c r="O604" s="295"/>
      <c r="P604" s="227"/>
      <c r="Q604" s="226"/>
      <c r="R604" s="227"/>
      <c r="S604" s="118"/>
    </row>
    <row r="605" spans="2:19" x14ac:dyDescent="0.25">
      <c r="B605" s="121"/>
      <c r="C605" s="261" t="s">
        <v>112</v>
      </c>
      <c r="D605" s="262"/>
      <c r="E605" s="278" t="s">
        <v>26</v>
      </c>
      <c r="F605" s="278"/>
      <c r="G605" s="226">
        <v>310.58</v>
      </c>
      <c r="H605" s="227"/>
      <c r="I605" s="226">
        <v>400</v>
      </c>
      <c r="J605" s="227"/>
      <c r="K605" s="226">
        <v>0</v>
      </c>
      <c r="L605" s="227"/>
      <c r="M605" s="95">
        <f t="shared" si="625"/>
        <v>0</v>
      </c>
      <c r="N605" s="96">
        <v>0</v>
      </c>
      <c r="O605" s="295"/>
      <c r="P605" s="227"/>
      <c r="Q605" s="226"/>
      <c r="R605" s="227"/>
      <c r="S605" s="118"/>
    </row>
    <row r="606" spans="2:19" x14ac:dyDescent="0.25">
      <c r="B606" s="34"/>
      <c r="C606" s="266">
        <v>3</v>
      </c>
      <c r="D606" s="267"/>
      <c r="E606" s="268" t="s">
        <v>38</v>
      </c>
      <c r="F606" s="268"/>
      <c r="G606" s="273">
        <f>G607</f>
        <v>310.58</v>
      </c>
      <c r="H606" s="274"/>
      <c r="I606" s="273">
        <f t="shared" ref="I606" si="626">I607</f>
        <v>1000</v>
      </c>
      <c r="J606" s="274"/>
      <c r="K606" s="273">
        <f t="shared" ref="K606" si="627">K607</f>
        <v>10000</v>
      </c>
      <c r="L606" s="274"/>
      <c r="M606" s="22"/>
      <c r="N606" s="66">
        <f>SUM(N607)</f>
        <v>1000</v>
      </c>
      <c r="O606" s="275">
        <f t="shared" ref="O606" si="628">O607</f>
        <v>10000</v>
      </c>
      <c r="P606" s="274"/>
      <c r="Q606" s="273">
        <f t="shared" ref="Q606" si="629">Q607</f>
        <v>10000</v>
      </c>
      <c r="R606" s="274"/>
      <c r="S606" s="32"/>
    </row>
    <row r="607" spans="2:19" x14ac:dyDescent="0.25">
      <c r="B607" s="33"/>
      <c r="C607" s="263">
        <v>37</v>
      </c>
      <c r="D607" s="264"/>
      <c r="E607" s="265" t="s">
        <v>217</v>
      </c>
      <c r="F607" s="265"/>
      <c r="G607" s="237">
        <v>310.58</v>
      </c>
      <c r="H607" s="238"/>
      <c r="I607" s="242">
        <v>1000</v>
      </c>
      <c r="J607" s="242"/>
      <c r="K607" s="237">
        <v>10000</v>
      </c>
      <c r="L607" s="238"/>
      <c r="M607" s="44"/>
      <c r="N607" s="64">
        <v>1000</v>
      </c>
      <c r="O607" s="242">
        <v>10000</v>
      </c>
      <c r="P607" s="242"/>
      <c r="Q607" s="237">
        <v>10000</v>
      </c>
      <c r="R607" s="238"/>
      <c r="S607" s="32" t="s">
        <v>365</v>
      </c>
    </row>
    <row r="608" spans="2:19" ht="27" customHeight="1" x14ac:dyDescent="0.25">
      <c r="B608" s="35"/>
      <c r="C608" s="271" t="s">
        <v>232</v>
      </c>
      <c r="D608" s="272"/>
      <c r="E608" s="315" t="s">
        <v>233</v>
      </c>
      <c r="F608" s="315"/>
      <c r="G608" s="269">
        <f>G610</f>
        <v>99432.82</v>
      </c>
      <c r="H608" s="270"/>
      <c r="I608" s="269">
        <f t="shared" ref="I608" si="630">I610</f>
        <v>80000</v>
      </c>
      <c r="J608" s="270"/>
      <c r="K608" s="269">
        <f t="shared" ref="K608" si="631">K610</f>
        <v>100000</v>
      </c>
      <c r="L608" s="270"/>
      <c r="M608" s="123">
        <f>N608-K608</f>
        <v>0</v>
      </c>
      <c r="N608" s="70">
        <f>N610</f>
        <v>100000</v>
      </c>
      <c r="O608" s="337">
        <f t="shared" ref="O608" si="632">O610</f>
        <v>100000</v>
      </c>
      <c r="P608" s="270"/>
      <c r="Q608" s="269">
        <f t="shared" ref="Q608" si="633">Q610</f>
        <v>100000</v>
      </c>
      <c r="R608" s="270"/>
      <c r="S608" s="32"/>
    </row>
    <row r="609" spans="2:20" x14ac:dyDescent="0.25">
      <c r="B609" s="121"/>
      <c r="C609" s="261" t="s">
        <v>111</v>
      </c>
      <c r="D609" s="262"/>
      <c r="E609" s="278" t="s">
        <v>24</v>
      </c>
      <c r="F609" s="278"/>
      <c r="G609" s="226">
        <v>99432.82</v>
      </c>
      <c r="H609" s="227"/>
      <c r="I609" s="226">
        <v>80000</v>
      </c>
      <c r="J609" s="227"/>
      <c r="K609" s="226">
        <v>100000</v>
      </c>
      <c r="L609" s="227"/>
      <c r="M609" s="95">
        <f>N609-K609</f>
        <v>0</v>
      </c>
      <c r="N609" s="96">
        <v>100000</v>
      </c>
      <c r="O609" s="295"/>
      <c r="P609" s="227"/>
      <c r="Q609" s="226"/>
      <c r="R609" s="227"/>
      <c r="S609" s="118"/>
    </row>
    <row r="610" spans="2:20" x14ac:dyDescent="0.25">
      <c r="B610" s="34"/>
      <c r="C610" s="266">
        <v>3</v>
      </c>
      <c r="D610" s="267"/>
      <c r="E610" s="268" t="s">
        <v>38</v>
      </c>
      <c r="F610" s="268"/>
      <c r="G610" s="273">
        <f>G611</f>
        <v>99432.82</v>
      </c>
      <c r="H610" s="274"/>
      <c r="I610" s="273">
        <f t="shared" ref="I610" si="634">I611</f>
        <v>80000</v>
      </c>
      <c r="J610" s="274"/>
      <c r="K610" s="273">
        <f t="shared" ref="K610" si="635">K611</f>
        <v>100000</v>
      </c>
      <c r="L610" s="274"/>
      <c r="M610" s="22"/>
      <c r="N610" s="66">
        <f>SUM(N611)</f>
        <v>100000</v>
      </c>
      <c r="O610" s="275">
        <f t="shared" ref="O610" si="636">O611</f>
        <v>100000</v>
      </c>
      <c r="P610" s="274"/>
      <c r="Q610" s="273">
        <f t="shared" ref="Q610" si="637">Q611</f>
        <v>100000</v>
      </c>
      <c r="R610" s="274"/>
      <c r="S610" s="32"/>
    </row>
    <row r="611" spans="2:20" ht="15.75" customHeight="1" x14ac:dyDescent="0.25">
      <c r="B611" s="33"/>
      <c r="C611" s="263">
        <v>37</v>
      </c>
      <c r="D611" s="264"/>
      <c r="E611" s="265" t="s">
        <v>217</v>
      </c>
      <c r="F611" s="265"/>
      <c r="G611" s="237">
        <v>99432.82</v>
      </c>
      <c r="H611" s="238"/>
      <c r="I611" s="242">
        <v>80000</v>
      </c>
      <c r="J611" s="242"/>
      <c r="K611" s="237">
        <v>100000</v>
      </c>
      <c r="L611" s="238"/>
      <c r="M611" s="44"/>
      <c r="N611" s="64">
        <v>100000</v>
      </c>
      <c r="O611" s="242">
        <v>100000</v>
      </c>
      <c r="P611" s="242"/>
      <c r="Q611" s="237">
        <v>100000</v>
      </c>
      <c r="R611" s="238"/>
      <c r="S611" s="32" t="s">
        <v>354</v>
      </c>
    </row>
    <row r="612" spans="2:20" ht="31.5" customHeight="1" x14ac:dyDescent="0.25">
      <c r="B612" s="35"/>
      <c r="C612" s="271" t="s">
        <v>234</v>
      </c>
      <c r="D612" s="272"/>
      <c r="E612" s="315" t="s">
        <v>235</v>
      </c>
      <c r="F612" s="315"/>
      <c r="G612" s="269">
        <f>G614</f>
        <v>36347.300000000003</v>
      </c>
      <c r="H612" s="270"/>
      <c r="I612" s="269">
        <f t="shared" ref="I612" si="638">I614</f>
        <v>45000</v>
      </c>
      <c r="J612" s="270"/>
      <c r="K612" s="269">
        <f t="shared" ref="K612" si="639">K614</f>
        <v>55000</v>
      </c>
      <c r="L612" s="270"/>
      <c r="M612" s="123">
        <f>N612-K612</f>
        <v>25000</v>
      </c>
      <c r="N612" s="70">
        <f>N614</f>
        <v>80000</v>
      </c>
      <c r="O612" s="337">
        <f t="shared" ref="O612" si="640">O614</f>
        <v>55000</v>
      </c>
      <c r="P612" s="270"/>
      <c r="Q612" s="269">
        <f t="shared" ref="Q612" si="641">Q614</f>
        <v>55000</v>
      </c>
      <c r="R612" s="270"/>
      <c r="S612" s="32"/>
    </row>
    <row r="613" spans="2:20" ht="15" customHeight="1" x14ac:dyDescent="0.25">
      <c r="B613" s="121"/>
      <c r="C613" s="261" t="s">
        <v>111</v>
      </c>
      <c r="D613" s="262"/>
      <c r="E613" s="278" t="s">
        <v>24</v>
      </c>
      <c r="F613" s="278"/>
      <c r="G613" s="226">
        <v>36347.300000000003</v>
      </c>
      <c r="H613" s="227"/>
      <c r="I613" s="226">
        <v>45000</v>
      </c>
      <c r="J613" s="227"/>
      <c r="K613" s="226">
        <v>55000</v>
      </c>
      <c r="L613" s="227"/>
      <c r="M613" s="95">
        <f>N613-K613</f>
        <v>25000</v>
      </c>
      <c r="N613" s="96">
        <v>80000</v>
      </c>
      <c r="O613" s="295"/>
      <c r="P613" s="227"/>
      <c r="Q613" s="226"/>
      <c r="R613" s="227"/>
      <c r="S613" s="118"/>
    </row>
    <row r="614" spans="2:20" x14ac:dyDescent="0.25">
      <c r="B614" s="34"/>
      <c r="C614" s="266">
        <v>3</v>
      </c>
      <c r="D614" s="267"/>
      <c r="E614" s="268" t="s">
        <v>38</v>
      </c>
      <c r="F614" s="268"/>
      <c r="G614" s="273">
        <f>SUM(G615:H616)</f>
        <v>36347.300000000003</v>
      </c>
      <c r="H614" s="274"/>
      <c r="I614" s="273">
        <f t="shared" ref="I614" si="642">SUM(I615:J616)</f>
        <v>45000</v>
      </c>
      <c r="J614" s="274"/>
      <c r="K614" s="273">
        <f>K615+K616</f>
        <v>55000</v>
      </c>
      <c r="L614" s="274"/>
      <c r="M614" s="22"/>
      <c r="N614" s="66">
        <f>SUM(N615:N616)</f>
        <v>80000</v>
      </c>
      <c r="O614" s="275">
        <f t="shared" ref="O614" si="643">SUM(O615:P616)</f>
        <v>55000</v>
      </c>
      <c r="P614" s="274"/>
      <c r="Q614" s="273">
        <f t="shared" ref="Q614" si="644">SUM(Q615:R616)</f>
        <v>55000</v>
      </c>
      <c r="R614" s="274"/>
      <c r="S614" s="32"/>
    </row>
    <row r="615" spans="2:20" ht="26.25" customHeight="1" x14ac:dyDescent="0.25">
      <c r="B615" s="33"/>
      <c r="C615" s="263">
        <v>37</v>
      </c>
      <c r="D615" s="264"/>
      <c r="E615" s="265" t="s">
        <v>217</v>
      </c>
      <c r="F615" s="265"/>
      <c r="G615" s="237">
        <v>32664.54</v>
      </c>
      <c r="H615" s="238"/>
      <c r="I615" s="242">
        <v>40000</v>
      </c>
      <c r="J615" s="242"/>
      <c r="K615" s="237">
        <v>50000</v>
      </c>
      <c r="L615" s="238"/>
      <c r="M615" s="44"/>
      <c r="N615" s="64">
        <v>75000</v>
      </c>
      <c r="O615" s="242">
        <v>50000</v>
      </c>
      <c r="P615" s="242"/>
      <c r="Q615" s="237">
        <v>50000</v>
      </c>
      <c r="R615" s="238"/>
      <c r="S615" s="32" t="s">
        <v>364</v>
      </c>
      <c r="T615" s="176"/>
    </row>
    <row r="616" spans="2:20" x14ac:dyDescent="0.25">
      <c r="B616" s="33"/>
      <c r="C616" s="263">
        <v>38</v>
      </c>
      <c r="D616" s="264"/>
      <c r="E616" s="265" t="s">
        <v>44</v>
      </c>
      <c r="F616" s="265"/>
      <c r="G616" s="237">
        <v>3682.76</v>
      </c>
      <c r="H616" s="238"/>
      <c r="I616" s="242">
        <v>5000</v>
      </c>
      <c r="J616" s="242"/>
      <c r="K616" s="237">
        <v>5000</v>
      </c>
      <c r="L616" s="238"/>
      <c r="M616" s="44"/>
      <c r="N616" s="64">
        <v>5000</v>
      </c>
      <c r="O616" s="242">
        <v>5000</v>
      </c>
      <c r="P616" s="242"/>
      <c r="Q616" s="237">
        <v>5000</v>
      </c>
      <c r="R616" s="238"/>
      <c r="S616" s="32" t="s">
        <v>366</v>
      </c>
    </row>
    <row r="617" spans="2:20" ht="12.75" customHeight="1" x14ac:dyDescent="0.25">
      <c r="B617" s="38"/>
      <c r="C617" s="375" t="s">
        <v>236</v>
      </c>
      <c r="D617" s="376"/>
      <c r="E617" s="377" t="s">
        <v>237</v>
      </c>
      <c r="F617" s="377"/>
      <c r="G617" s="378">
        <f>G618+G639+G656</f>
        <v>222320.32</v>
      </c>
      <c r="H617" s="379"/>
      <c r="I617" s="378">
        <f t="shared" ref="I617" si="645">I618+I639+I656</f>
        <v>93000</v>
      </c>
      <c r="J617" s="379"/>
      <c r="K617" s="378">
        <f>K618+K639+K656</f>
        <v>1252000</v>
      </c>
      <c r="L617" s="379"/>
      <c r="M617" s="155">
        <f>M618+M639+M656</f>
        <v>-1116000</v>
      </c>
      <c r="N617" s="78">
        <f>N618+N639+N656</f>
        <v>136000</v>
      </c>
      <c r="O617" s="380">
        <f t="shared" ref="O617" si="646">O618+O639+O656</f>
        <v>1249000</v>
      </c>
      <c r="P617" s="379"/>
      <c r="Q617" s="389">
        <f t="shared" ref="Q617" si="647">Q618+Q639+Q656</f>
        <v>1199000</v>
      </c>
      <c r="R617" s="390"/>
      <c r="S617" s="28"/>
    </row>
    <row r="618" spans="2:20" x14ac:dyDescent="0.25">
      <c r="B618" s="37"/>
      <c r="C618" s="276" t="s">
        <v>238</v>
      </c>
      <c r="D618" s="277"/>
      <c r="E618" s="301" t="s">
        <v>239</v>
      </c>
      <c r="F618" s="301"/>
      <c r="G618" s="302">
        <f>G619+G626+G631+G635</f>
        <v>22355.719999999998</v>
      </c>
      <c r="H618" s="303"/>
      <c r="I618" s="302">
        <f t="shared" ref="I618" si="648">I619+I626+I631+I635</f>
        <v>32000</v>
      </c>
      <c r="J618" s="303"/>
      <c r="K618" s="302">
        <f>K619+K626+K631+K635</f>
        <v>136000</v>
      </c>
      <c r="L618" s="303"/>
      <c r="M618" s="77">
        <f>M619+M626+M631+M635</f>
        <v>-91000</v>
      </c>
      <c r="N618" s="77">
        <f>N619+N626+N631+N635</f>
        <v>45000</v>
      </c>
      <c r="O618" s="336">
        <f t="shared" ref="O618" si="649">O619+O626+O631+O635</f>
        <v>136000</v>
      </c>
      <c r="P618" s="303"/>
      <c r="Q618" s="302">
        <f t="shared" ref="Q618" si="650">Q619+Q626+Q631+Q635</f>
        <v>86000</v>
      </c>
      <c r="R618" s="303"/>
      <c r="S618" s="30"/>
    </row>
    <row r="619" spans="2:20" ht="28.5" customHeight="1" x14ac:dyDescent="0.25">
      <c r="B619" s="35"/>
      <c r="C619" s="271" t="s">
        <v>240</v>
      </c>
      <c r="D619" s="272"/>
      <c r="E619" s="315" t="s">
        <v>241</v>
      </c>
      <c r="F619" s="315"/>
      <c r="G619" s="269">
        <f>G623</f>
        <v>22355.719999999998</v>
      </c>
      <c r="H619" s="270"/>
      <c r="I619" s="269">
        <f t="shared" ref="I619" si="651">I623</f>
        <v>30000</v>
      </c>
      <c r="J619" s="270"/>
      <c r="K619" s="269">
        <f t="shared" ref="K619" si="652">K623</f>
        <v>33000</v>
      </c>
      <c r="L619" s="270"/>
      <c r="M619" s="123">
        <f>N619-K619</f>
        <v>5000</v>
      </c>
      <c r="N619" s="70">
        <f>N623</f>
        <v>38000</v>
      </c>
      <c r="O619" s="337">
        <f t="shared" ref="O619" si="653">O623</f>
        <v>33000</v>
      </c>
      <c r="P619" s="270"/>
      <c r="Q619" s="269">
        <f t="shared" ref="Q619" si="654">Q623</f>
        <v>33000</v>
      </c>
      <c r="R619" s="270"/>
      <c r="S619" s="32"/>
    </row>
    <row r="620" spans="2:20" x14ac:dyDescent="0.25">
      <c r="B620" s="121"/>
      <c r="C620" s="261" t="s">
        <v>111</v>
      </c>
      <c r="D620" s="262"/>
      <c r="E620" s="278" t="s">
        <v>24</v>
      </c>
      <c r="F620" s="278"/>
      <c r="G620" s="226">
        <v>22355.72</v>
      </c>
      <c r="H620" s="227"/>
      <c r="I620" s="226">
        <v>25000</v>
      </c>
      <c r="J620" s="227"/>
      <c r="K620" s="226">
        <v>33000</v>
      </c>
      <c r="L620" s="227"/>
      <c r="M620" s="95">
        <f t="shared" ref="M620:M622" si="655">N620-K620</f>
        <v>5000</v>
      </c>
      <c r="N620" s="96">
        <v>38000</v>
      </c>
      <c r="O620" s="295"/>
      <c r="P620" s="227"/>
      <c r="Q620" s="226"/>
      <c r="R620" s="227"/>
      <c r="S620" s="118"/>
    </row>
    <row r="621" spans="2:20" ht="15.75" customHeight="1" x14ac:dyDescent="0.25">
      <c r="B621" s="121"/>
      <c r="C621" s="261" t="s">
        <v>112</v>
      </c>
      <c r="D621" s="262"/>
      <c r="E621" s="278" t="s">
        <v>26</v>
      </c>
      <c r="F621" s="278"/>
      <c r="G621" s="226">
        <v>0</v>
      </c>
      <c r="H621" s="227"/>
      <c r="I621" s="226">
        <v>0</v>
      </c>
      <c r="J621" s="227"/>
      <c r="K621" s="226">
        <v>0</v>
      </c>
      <c r="L621" s="227"/>
      <c r="M621" s="95">
        <f t="shared" si="655"/>
        <v>0</v>
      </c>
      <c r="N621" s="96">
        <v>0</v>
      </c>
      <c r="O621" s="295"/>
      <c r="P621" s="227"/>
      <c r="Q621" s="226"/>
      <c r="R621" s="227"/>
      <c r="S621" s="118"/>
    </row>
    <row r="622" spans="2:20" ht="18" customHeight="1" x14ac:dyDescent="0.25">
      <c r="B622" s="121"/>
      <c r="C622" s="261" t="s">
        <v>153</v>
      </c>
      <c r="D622" s="262"/>
      <c r="E622" s="278" t="s">
        <v>33</v>
      </c>
      <c r="F622" s="278"/>
      <c r="G622" s="226">
        <v>0</v>
      </c>
      <c r="H622" s="227"/>
      <c r="I622" s="226">
        <v>5000</v>
      </c>
      <c r="J622" s="227"/>
      <c r="K622" s="226">
        <v>0</v>
      </c>
      <c r="L622" s="227"/>
      <c r="M622" s="95">
        <f t="shared" si="655"/>
        <v>0</v>
      </c>
      <c r="N622" s="96">
        <v>0</v>
      </c>
      <c r="O622" s="295"/>
      <c r="P622" s="227"/>
      <c r="Q622" s="226"/>
      <c r="R622" s="227"/>
      <c r="S622" s="118"/>
    </row>
    <row r="623" spans="2:20" ht="16.5" customHeight="1" x14ac:dyDescent="0.25">
      <c r="B623" s="34"/>
      <c r="C623" s="266">
        <v>3</v>
      </c>
      <c r="D623" s="267"/>
      <c r="E623" s="268" t="s">
        <v>38</v>
      </c>
      <c r="F623" s="268"/>
      <c r="G623" s="273">
        <f>SUM(G624:H625)</f>
        <v>22355.719999999998</v>
      </c>
      <c r="H623" s="274"/>
      <c r="I623" s="273">
        <f t="shared" ref="I623" si="656">SUM(I624:J625)</f>
        <v>30000</v>
      </c>
      <c r="J623" s="274"/>
      <c r="K623" s="273">
        <f>K624+K625</f>
        <v>33000</v>
      </c>
      <c r="L623" s="274"/>
      <c r="M623" s="22"/>
      <c r="N623" s="66">
        <f>SUM(N624:N625)</f>
        <v>38000</v>
      </c>
      <c r="O623" s="275">
        <f t="shared" ref="O623" si="657">SUM(O624:P625)</f>
        <v>33000</v>
      </c>
      <c r="P623" s="274"/>
      <c r="Q623" s="273">
        <f t="shared" ref="Q623" si="658">SUM(Q624:R625)</f>
        <v>33000</v>
      </c>
      <c r="R623" s="274"/>
      <c r="S623" s="32"/>
    </row>
    <row r="624" spans="2:20" x14ac:dyDescent="0.25">
      <c r="B624" s="33"/>
      <c r="C624" s="263">
        <v>32</v>
      </c>
      <c r="D624" s="264"/>
      <c r="E624" s="265" t="s">
        <v>40</v>
      </c>
      <c r="F624" s="265"/>
      <c r="G624" s="237">
        <v>2612.85</v>
      </c>
      <c r="H624" s="238"/>
      <c r="I624" s="242">
        <v>6000</v>
      </c>
      <c r="J624" s="242"/>
      <c r="K624" s="237">
        <v>6000</v>
      </c>
      <c r="L624" s="238"/>
      <c r="M624" s="44"/>
      <c r="N624" s="64">
        <v>6000</v>
      </c>
      <c r="O624" s="242">
        <v>6000</v>
      </c>
      <c r="P624" s="242"/>
      <c r="Q624" s="237">
        <v>6000</v>
      </c>
      <c r="R624" s="238"/>
      <c r="S624" s="32" t="s">
        <v>367</v>
      </c>
    </row>
    <row r="625" spans="2:19" x14ac:dyDescent="0.25">
      <c r="B625" s="33"/>
      <c r="C625" s="263">
        <v>38</v>
      </c>
      <c r="D625" s="264"/>
      <c r="E625" s="265" t="s">
        <v>44</v>
      </c>
      <c r="F625" s="265"/>
      <c r="G625" s="237">
        <v>19742.87</v>
      </c>
      <c r="H625" s="238"/>
      <c r="I625" s="242">
        <v>24000</v>
      </c>
      <c r="J625" s="242"/>
      <c r="K625" s="237">
        <v>27000</v>
      </c>
      <c r="L625" s="238"/>
      <c r="M625" s="44"/>
      <c r="N625" s="64">
        <v>32000</v>
      </c>
      <c r="O625" s="242">
        <v>27000</v>
      </c>
      <c r="P625" s="242"/>
      <c r="Q625" s="237">
        <v>27000</v>
      </c>
      <c r="R625" s="238"/>
      <c r="S625" s="32" t="s">
        <v>367</v>
      </c>
    </row>
    <row r="626" spans="2:19" ht="28.5" customHeight="1" x14ac:dyDescent="0.25">
      <c r="B626" s="35"/>
      <c r="C626" s="271" t="s">
        <v>242</v>
      </c>
      <c r="D626" s="272"/>
      <c r="E626" s="315" t="s">
        <v>243</v>
      </c>
      <c r="F626" s="315"/>
      <c r="G626" s="269">
        <f>G629</f>
        <v>0</v>
      </c>
      <c r="H626" s="270"/>
      <c r="I626" s="269">
        <f t="shared" ref="I626" si="659">I629</f>
        <v>2000</v>
      </c>
      <c r="J626" s="270"/>
      <c r="K626" s="269">
        <f t="shared" ref="K626" si="660">K629</f>
        <v>2000</v>
      </c>
      <c r="L626" s="270"/>
      <c r="M626" s="123">
        <f>N626-K626</f>
        <v>0</v>
      </c>
      <c r="N626" s="70">
        <f>N629</f>
        <v>2000</v>
      </c>
      <c r="O626" s="337">
        <f t="shared" ref="O626" si="661">O629</f>
        <v>2000</v>
      </c>
      <c r="P626" s="270"/>
      <c r="Q626" s="269">
        <f t="shared" ref="Q626" si="662">Q629</f>
        <v>2000</v>
      </c>
      <c r="R626" s="270"/>
      <c r="S626" s="32"/>
    </row>
    <row r="627" spans="2:19" ht="18" customHeight="1" x14ac:dyDescent="0.25">
      <c r="B627" s="121"/>
      <c r="C627" s="261" t="s">
        <v>111</v>
      </c>
      <c r="D627" s="262"/>
      <c r="E627" s="278" t="s">
        <v>24</v>
      </c>
      <c r="F627" s="278"/>
      <c r="G627" s="226">
        <v>0</v>
      </c>
      <c r="H627" s="227"/>
      <c r="I627" s="226">
        <v>2000</v>
      </c>
      <c r="J627" s="227"/>
      <c r="K627" s="226">
        <v>2000</v>
      </c>
      <c r="L627" s="227"/>
      <c r="M627" s="95">
        <f t="shared" ref="M627:M628" si="663">N627-K627</f>
        <v>0</v>
      </c>
      <c r="N627" s="96">
        <v>2000</v>
      </c>
      <c r="O627" s="295"/>
      <c r="P627" s="227"/>
      <c r="Q627" s="226"/>
      <c r="R627" s="227"/>
      <c r="S627" s="118"/>
    </row>
    <row r="628" spans="2:19" x14ac:dyDescent="0.25">
      <c r="B628" s="121"/>
      <c r="C628" s="261" t="s">
        <v>112</v>
      </c>
      <c r="D628" s="262"/>
      <c r="E628" s="278" t="s">
        <v>26</v>
      </c>
      <c r="F628" s="278"/>
      <c r="G628" s="226">
        <v>0</v>
      </c>
      <c r="H628" s="227"/>
      <c r="I628" s="226">
        <v>0</v>
      </c>
      <c r="J628" s="227"/>
      <c r="K628" s="226">
        <v>0</v>
      </c>
      <c r="L628" s="227"/>
      <c r="M628" s="95">
        <f t="shared" si="663"/>
        <v>0</v>
      </c>
      <c r="N628" s="96">
        <v>0</v>
      </c>
      <c r="O628" s="295"/>
      <c r="P628" s="227"/>
      <c r="Q628" s="226"/>
      <c r="R628" s="227"/>
      <c r="S628" s="118"/>
    </row>
    <row r="629" spans="2:19" ht="15.75" customHeight="1" x14ac:dyDescent="0.25">
      <c r="B629" s="34"/>
      <c r="C629" s="266">
        <v>3</v>
      </c>
      <c r="D629" s="267"/>
      <c r="E629" s="268" t="s">
        <v>38</v>
      </c>
      <c r="F629" s="268"/>
      <c r="G629" s="273">
        <f>G630</f>
        <v>0</v>
      </c>
      <c r="H629" s="274"/>
      <c r="I629" s="273">
        <f t="shared" ref="I629" si="664">I630</f>
        <v>2000</v>
      </c>
      <c r="J629" s="274"/>
      <c r="K629" s="273">
        <f t="shared" ref="K629" si="665">K630</f>
        <v>2000</v>
      </c>
      <c r="L629" s="274"/>
      <c r="M629" s="22"/>
      <c r="N629" s="66">
        <f>SUM(N630)</f>
        <v>2000</v>
      </c>
      <c r="O629" s="275">
        <f t="shared" ref="O629" si="666">O630</f>
        <v>2000</v>
      </c>
      <c r="P629" s="274"/>
      <c r="Q629" s="273">
        <f t="shared" ref="Q629" si="667">Q630</f>
        <v>2000</v>
      </c>
      <c r="R629" s="274"/>
      <c r="S629" s="32"/>
    </row>
    <row r="630" spans="2:19" ht="15" customHeight="1" x14ac:dyDescent="0.25">
      <c r="B630" s="33"/>
      <c r="C630" s="263">
        <v>38</v>
      </c>
      <c r="D630" s="264"/>
      <c r="E630" s="265" t="s">
        <v>44</v>
      </c>
      <c r="F630" s="265"/>
      <c r="G630" s="237">
        <v>0</v>
      </c>
      <c r="H630" s="238"/>
      <c r="I630" s="242">
        <v>2000</v>
      </c>
      <c r="J630" s="242"/>
      <c r="K630" s="237">
        <v>2000</v>
      </c>
      <c r="L630" s="238"/>
      <c r="M630" s="44"/>
      <c r="N630" s="64">
        <v>2000</v>
      </c>
      <c r="O630" s="242">
        <v>2000</v>
      </c>
      <c r="P630" s="242"/>
      <c r="Q630" s="237">
        <v>2000</v>
      </c>
      <c r="R630" s="238"/>
      <c r="S630" s="32" t="s">
        <v>367</v>
      </c>
    </row>
    <row r="631" spans="2:19" ht="29.25" customHeight="1" x14ac:dyDescent="0.25">
      <c r="B631" s="35"/>
      <c r="C631" s="271" t="s">
        <v>244</v>
      </c>
      <c r="D631" s="272"/>
      <c r="E631" s="315" t="s">
        <v>245</v>
      </c>
      <c r="F631" s="315"/>
      <c r="G631" s="269">
        <f>G633</f>
        <v>0</v>
      </c>
      <c r="H631" s="270"/>
      <c r="I631" s="269">
        <f t="shared" ref="I631" si="668">I633</f>
        <v>0</v>
      </c>
      <c r="J631" s="270"/>
      <c r="K631" s="269">
        <f t="shared" ref="K631" si="669">K633</f>
        <v>1000</v>
      </c>
      <c r="L631" s="270"/>
      <c r="M631" s="123">
        <f>N631-K631</f>
        <v>4000</v>
      </c>
      <c r="N631" s="70">
        <f>N633</f>
        <v>5000</v>
      </c>
      <c r="O631" s="337">
        <f t="shared" ref="O631" si="670">O633</f>
        <v>1000</v>
      </c>
      <c r="P631" s="270"/>
      <c r="Q631" s="269">
        <f t="shared" ref="Q631" si="671">Q633</f>
        <v>1000</v>
      </c>
      <c r="R631" s="270"/>
      <c r="S631" s="32"/>
    </row>
    <row r="632" spans="2:19" ht="18" customHeight="1" x14ac:dyDescent="0.25">
      <c r="B632" s="121"/>
      <c r="C632" s="261" t="s">
        <v>111</v>
      </c>
      <c r="D632" s="262"/>
      <c r="E632" s="278" t="s">
        <v>24</v>
      </c>
      <c r="F632" s="278"/>
      <c r="G632" s="226">
        <v>0</v>
      </c>
      <c r="H632" s="227"/>
      <c r="I632" s="226">
        <v>0</v>
      </c>
      <c r="J632" s="227"/>
      <c r="K632" s="226">
        <v>1000</v>
      </c>
      <c r="L632" s="227"/>
      <c r="M632" s="95">
        <f>N632-K632</f>
        <v>4000</v>
      </c>
      <c r="N632" s="96">
        <v>5000</v>
      </c>
      <c r="O632" s="295"/>
      <c r="P632" s="227"/>
      <c r="Q632" s="226"/>
      <c r="R632" s="227"/>
      <c r="S632" s="118"/>
    </row>
    <row r="633" spans="2:19" ht="20.25" customHeight="1" x14ac:dyDescent="0.25">
      <c r="B633" s="34"/>
      <c r="C633" s="266">
        <v>3</v>
      </c>
      <c r="D633" s="267"/>
      <c r="E633" s="268" t="s">
        <v>38</v>
      </c>
      <c r="F633" s="268"/>
      <c r="G633" s="273">
        <f>G634</f>
        <v>0</v>
      </c>
      <c r="H633" s="274"/>
      <c r="I633" s="273">
        <f t="shared" ref="I633" si="672">I634</f>
        <v>0</v>
      </c>
      <c r="J633" s="274"/>
      <c r="K633" s="273">
        <f t="shared" ref="K633" si="673">K634</f>
        <v>1000</v>
      </c>
      <c r="L633" s="274"/>
      <c r="M633" s="22"/>
      <c r="N633" s="66">
        <f>SUM(N634)</f>
        <v>5000</v>
      </c>
      <c r="O633" s="275">
        <f t="shared" ref="O633" si="674">O634</f>
        <v>1000</v>
      </c>
      <c r="P633" s="274"/>
      <c r="Q633" s="273">
        <f t="shared" ref="Q633" si="675">Q634</f>
        <v>1000</v>
      </c>
      <c r="R633" s="274"/>
      <c r="S633" s="32"/>
    </row>
    <row r="634" spans="2:19" ht="20.25" customHeight="1" x14ac:dyDescent="0.25">
      <c r="B634" s="33"/>
      <c r="C634" s="263">
        <v>38</v>
      </c>
      <c r="D634" s="264"/>
      <c r="E634" s="265" t="s">
        <v>44</v>
      </c>
      <c r="F634" s="265"/>
      <c r="G634" s="237">
        <v>0</v>
      </c>
      <c r="H634" s="238"/>
      <c r="I634" s="242">
        <v>0</v>
      </c>
      <c r="J634" s="242"/>
      <c r="K634" s="237">
        <v>1000</v>
      </c>
      <c r="L634" s="238"/>
      <c r="M634" s="44"/>
      <c r="N634" s="64">
        <v>5000</v>
      </c>
      <c r="O634" s="242">
        <v>1000</v>
      </c>
      <c r="P634" s="242"/>
      <c r="Q634" s="237">
        <v>1000</v>
      </c>
      <c r="R634" s="238"/>
      <c r="S634" s="32" t="s">
        <v>367</v>
      </c>
    </row>
    <row r="635" spans="2:19" ht="42" customHeight="1" x14ac:dyDescent="0.25">
      <c r="B635" s="35"/>
      <c r="C635" s="271" t="s">
        <v>246</v>
      </c>
      <c r="D635" s="272"/>
      <c r="E635" s="315" t="s">
        <v>247</v>
      </c>
      <c r="F635" s="315"/>
      <c r="G635" s="269">
        <f>G637</f>
        <v>0</v>
      </c>
      <c r="H635" s="270"/>
      <c r="I635" s="269">
        <f t="shared" ref="I635" si="676">I637</f>
        <v>0</v>
      </c>
      <c r="J635" s="270"/>
      <c r="K635" s="269">
        <f t="shared" ref="K635" si="677">K637</f>
        <v>100000</v>
      </c>
      <c r="L635" s="270"/>
      <c r="M635" s="123">
        <f>N635-K635</f>
        <v>-100000</v>
      </c>
      <c r="N635" s="70">
        <f>N637</f>
        <v>0</v>
      </c>
      <c r="O635" s="337">
        <f t="shared" ref="O635" si="678">O637</f>
        <v>100000</v>
      </c>
      <c r="P635" s="270"/>
      <c r="Q635" s="269">
        <f t="shared" ref="Q635" si="679">Q637</f>
        <v>50000</v>
      </c>
      <c r="R635" s="270"/>
      <c r="S635" s="32"/>
    </row>
    <row r="636" spans="2:19" ht="19.5" customHeight="1" x14ac:dyDescent="0.25">
      <c r="B636" s="121"/>
      <c r="C636" s="261" t="s">
        <v>112</v>
      </c>
      <c r="D636" s="262"/>
      <c r="E636" s="278" t="s">
        <v>26</v>
      </c>
      <c r="F636" s="278"/>
      <c r="G636" s="226">
        <v>0</v>
      </c>
      <c r="H636" s="227"/>
      <c r="I636" s="226">
        <v>0</v>
      </c>
      <c r="J636" s="227"/>
      <c r="K636" s="226">
        <v>100000</v>
      </c>
      <c r="L636" s="227"/>
      <c r="M636" s="95">
        <f>N636-K636</f>
        <v>-100000</v>
      </c>
      <c r="N636" s="96">
        <v>0</v>
      </c>
      <c r="O636" s="295"/>
      <c r="P636" s="227"/>
      <c r="Q636" s="226"/>
      <c r="R636" s="227"/>
      <c r="S636" s="118"/>
    </row>
    <row r="637" spans="2:19" ht="29.25" customHeight="1" x14ac:dyDescent="0.25">
      <c r="B637" s="34"/>
      <c r="C637" s="266">
        <v>4</v>
      </c>
      <c r="D637" s="267"/>
      <c r="E637" s="268" t="s">
        <v>45</v>
      </c>
      <c r="F637" s="268"/>
      <c r="G637" s="273">
        <f>G638</f>
        <v>0</v>
      </c>
      <c r="H637" s="274"/>
      <c r="I637" s="273">
        <f t="shared" ref="I637" si="680">I638</f>
        <v>0</v>
      </c>
      <c r="J637" s="274"/>
      <c r="K637" s="273">
        <f t="shared" ref="K637" si="681">K638</f>
        <v>100000</v>
      </c>
      <c r="L637" s="274"/>
      <c r="M637" s="22"/>
      <c r="N637" s="66">
        <f>SUM(N638)</f>
        <v>0</v>
      </c>
      <c r="O637" s="275">
        <f t="shared" ref="O637" si="682">O638</f>
        <v>100000</v>
      </c>
      <c r="P637" s="274"/>
      <c r="Q637" s="273">
        <f t="shared" ref="Q637" si="683">Q638</f>
        <v>50000</v>
      </c>
      <c r="R637" s="274"/>
      <c r="S637" s="32"/>
    </row>
    <row r="638" spans="2:19" ht="46.5" customHeight="1" x14ac:dyDescent="0.25">
      <c r="B638" s="33"/>
      <c r="C638" s="263">
        <v>42</v>
      </c>
      <c r="D638" s="264"/>
      <c r="E638" s="265" t="s">
        <v>51</v>
      </c>
      <c r="F638" s="265"/>
      <c r="G638" s="237">
        <v>0</v>
      </c>
      <c r="H638" s="238"/>
      <c r="I638" s="242">
        <v>0</v>
      </c>
      <c r="J638" s="242"/>
      <c r="K638" s="237">
        <v>100000</v>
      </c>
      <c r="L638" s="238"/>
      <c r="M638" s="44"/>
      <c r="N638" s="64">
        <v>0</v>
      </c>
      <c r="O638" s="242">
        <v>100000</v>
      </c>
      <c r="P638" s="242"/>
      <c r="Q638" s="237">
        <v>50000</v>
      </c>
      <c r="R638" s="238"/>
      <c r="S638" s="32" t="s">
        <v>367</v>
      </c>
    </row>
    <row r="639" spans="2:19" ht="17.25" customHeight="1" x14ac:dyDescent="0.25">
      <c r="B639" s="37"/>
      <c r="C639" s="276" t="s">
        <v>248</v>
      </c>
      <c r="D639" s="277"/>
      <c r="E639" s="301" t="s">
        <v>249</v>
      </c>
      <c r="F639" s="301"/>
      <c r="G639" s="302">
        <f>G640+G650</f>
        <v>199964.6</v>
      </c>
      <c r="H639" s="303"/>
      <c r="I639" s="302">
        <f t="shared" ref="I639" si="684">I640+I650</f>
        <v>53000</v>
      </c>
      <c r="J639" s="303"/>
      <c r="K639" s="302">
        <f>K640+K650</f>
        <v>1063000</v>
      </c>
      <c r="L639" s="303"/>
      <c r="M639" s="152">
        <f>M640+M650</f>
        <v>-1025000</v>
      </c>
      <c r="N639" s="77">
        <f>N640+N650</f>
        <v>38000</v>
      </c>
      <c r="O639" s="336">
        <f t="shared" ref="O639" si="685">O640+O650</f>
        <v>1063000</v>
      </c>
      <c r="P639" s="303"/>
      <c r="Q639" s="387">
        <f t="shared" ref="Q639" si="686">Q640+Q650</f>
        <v>1063000</v>
      </c>
      <c r="R639" s="388"/>
      <c r="S639" s="30"/>
    </row>
    <row r="640" spans="2:19" ht="28.5" customHeight="1" x14ac:dyDescent="0.25">
      <c r="B640" s="35"/>
      <c r="C640" s="271" t="s">
        <v>250</v>
      </c>
      <c r="D640" s="272"/>
      <c r="E640" s="315" t="s">
        <v>251</v>
      </c>
      <c r="F640" s="315"/>
      <c r="G640" s="269">
        <f>G644+G647</f>
        <v>199964.6</v>
      </c>
      <c r="H640" s="270"/>
      <c r="I640" s="269">
        <f t="shared" ref="I640" si="687">I644+I647</f>
        <v>53000</v>
      </c>
      <c r="J640" s="270"/>
      <c r="K640" s="269">
        <f t="shared" ref="K640" si="688">K644+K647</f>
        <v>63000</v>
      </c>
      <c r="L640" s="270"/>
      <c r="M640" s="123">
        <f>N640-K640</f>
        <v>-25000</v>
      </c>
      <c r="N640" s="70">
        <f>N644+N647</f>
        <v>38000</v>
      </c>
      <c r="O640" s="337">
        <f t="shared" ref="O640" si="689">O644+O647</f>
        <v>63000</v>
      </c>
      <c r="P640" s="270"/>
      <c r="Q640" s="269">
        <f t="shared" ref="Q640" si="690">Q644+Q647</f>
        <v>63000</v>
      </c>
      <c r="R640" s="270"/>
      <c r="S640" s="32"/>
    </row>
    <row r="641" spans="2:20" ht="18.75" customHeight="1" x14ac:dyDescent="0.25">
      <c r="B641" s="121"/>
      <c r="C641" s="261" t="s">
        <v>111</v>
      </c>
      <c r="D641" s="262"/>
      <c r="E641" s="278" t="s">
        <v>24</v>
      </c>
      <c r="F641" s="278"/>
      <c r="G641" s="226">
        <v>199964.6</v>
      </c>
      <c r="H641" s="227"/>
      <c r="I641" s="226">
        <v>13000</v>
      </c>
      <c r="J641" s="227"/>
      <c r="K641" s="226">
        <v>63000</v>
      </c>
      <c r="L641" s="227"/>
      <c r="M641" s="95">
        <f t="shared" ref="M641:M642" si="691">N641-K641</f>
        <v>-45000</v>
      </c>
      <c r="N641" s="96">
        <v>18000</v>
      </c>
      <c r="O641" s="295"/>
      <c r="P641" s="227"/>
      <c r="Q641" s="226"/>
      <c r="R641" s="227"/>
      <c r="S641" s="118"/>
    </row>
    <row r="642" spans="2:20" ht="16.5" customHeight="1" x14ac:dyDescent="0.25">
      <c r="B642" s="121"/>
      <c r="C642" s="261" t="s">
        <v>112</v>
      </c>
      <c r="D642" s="262"/>
      <c r="E642" s="278" t="s">
        <v>26</v>
      </c>
      <c r="F642" s="278"/>
      <c r="G642" s="226">
        <v>0</v>
      </c>
      <c r="H642" s="227"/>
      <c r="I642" s="226">
        <v>0</v>
      </c>
      <c r="J642" s="227"/>
      <c r="K642" s="226">
        <v>0</v>
      </c>
      <c r="L642" s="227"/>
      <c r="M642" s="95">
        <f t="shared" si="691"/>
        <v>20000</v>
      </c>
      <c r="N642" s="96">
        <v>20000</v>
      </c>
      <c r="O642" s="295"/>
      <c r="P642" s="227"/>
      <c r="Q642" s="226"/>
      <c r="R642" s="227"/>
      <c r="S642" s="118"/>
    </row>
    <row r="643" spans="2:20" ht="16.5" customHeight="1" x14ac:dyDescent="0.25">
      <c r="B643" s="121"/>
      <c r="C643" s="261" t="s">
        <v>146</v>
      </c>
      <c r="D643" s="262"/>
      <c r="E643" s="261" t="s">
        <v>27</v>
      </c>
      <c r="F643" s="262"/>
      <c r="G643" s="226">
        <v>0</v>
      </c>
      <c r="H643" s="227"/>
      <c r="I643" s="226">
        <v>40000</v>
      </c>
      <c r="J643" s="227"/>
      <c r="K643" s="143">
        <v>0</v>
      </c>
      <c r="L643" s="144"/>
      <c r="M643" s="95"/>
      <c r="N643" s="96">
        <v>0</v>
      </c>
      <c r="O643" s="95"/>
      <c r="P643" s="144"/>
      <c r="Q643" s="143"/>
      <c r="R643" s="144"/>
      <c r="S643" s="118"/>
    </row>
    <row r="644" spans="2:20" ht="19.5" customHeight="1" x14ac:dyDescent="0.25">
      <c r="B644" s="34"/>
      <c r="C644" s="266">
        <v>3</v>
      </c>
      <c r="D644" s="267"/>
      <c r="E644" s="268" t="s">
        <v>38</v>
      </c>
      <c r="F644" s="268"/>
      <c r="G644" s="273">
        <f>G645+G646</f>
        <v>11300</v>
      </c>
      <c r="H644" s="274"/>
      <c r="I644" s="273">
        <f>I645+I646</f>
        <v>13000</v>
      </c>
      <c r="J644" s="274"/>
      <c r="K644" s="273">
        <f>K645+K646</f>
        <v>13000</v>
      </c>
      <c r="L644" s="274"/>
      <c r="M644" s="22"/>
      <c r="N644" s="66">
        <f>SUM(N645:N646)</f>
        <v>18000</v>
      </c>
      <c r="O644" s="273">
        <f>O645+O646</f>
        <v>13000</v>
      </c>
      <c r="P644" s="274"/>
      <c r="Q644" s="273">
        <f>Q645+Q646</f>
        <v>13000</v>
      </c>
      <c r="R644" s="274"/>
      <c r="S644" s="40"/>
    </row>
    <row r="645" spans="2:20" ht="19.5" customHeight="1" x14ac:dyDescent="0.25">
      <c r="B645" s="34"/>
      <c r="C645" s="263">
        <v>32</v>
      </c>
      <c r="D645" s="264"/>
      <c r="E645" s="265" t="s">
        <v>40</v>
      </c>
      <c r="F645" s="265"/>
      <c r="G645" s="237">
        <v>0</v>
      </c>
      <c r="H645" s="238"/>
      <c r="I645" s="242">
        <v>0</v>
      </c>
      <c r="J645" s="242"/>
      <c r="K645" s="237">
        <v>0</v>
      </c>
      <c r="L645" s="238"/>
      <c r="M645" s="44"/>
      <c r="N645" s="64">
        <v>0</v>
      </c>
      <c r="O645" s="242">
        <v>0</v>
      </c>
      <c r="P645" s="242"/>
      <c r="Q645" s="237">
        <v>0</v>
      </c>
      <c r="R645" s="238"/>
      <c r="S645" s="32" t="s">
        <v>368</v>
      </c>
    </row>
    <row r="646" spans="2:20" x14ac:dyDescent="0.25">
      <c r="B646" s="33"/>
      <c r="C646" s="263">
        <v>38</v>
      </c>
      <c r="D646" s="264"/>
      <c r="E646" s="265" t="s">
        <v>44</v>
      </c>
      <c r="F646" s="265"/>
      <c r="G646" s="237">
        <v>11300</v>
      </c>
      <c r="H646" s="238"/>
      <c r="I646" s="242">
        <v>13000</v>
      </c>
      <c r="J646" s="242"/>
      <c r="K646" s="237">
        <v>13000</v>
      </c>
      <c r="L646" s="238"/>
      <c r="M646" s="44"/>
      <c r="N646" s="64">
        <v>18000</v>
      </c>
      <c r="O646" s="242">
        <v>13000</v>
      </c>
      <c r="P646" s="242"/>
      <c r="Q646" s="237">
        <v>13000</v>
      </c>
      <c r="R646" s="238"/>
      <c r="S646" s="32" t="s">
        <v>368</v>
      </c>
    </row>
    <row r="647" spans="2:20" ht="30" customHeight="1" x14ac:dyDescent="0.25">
      <c r="B647" s="33"/>
      <c r="C647" s="299">
        <v>4</v>
      </c>
      <c r="D647" s="300"/>
      <c r="E647" s="265" t="s">
        <v>45</v>
      </c>
      <c r="F647" s="265"/>
      <c r="G647" s="237">
        <f>G648+G649</f>
        <v>188664.6</v>
      </c>
      <c r="H647" s="238"/>
      <c r="I647" s="237">
        <f t="shared" ref="I647" si="692">I648+I649</f>
        <v>40000</v>
      </c>
      <c r="J647" s="238"/>
      <c r="K647" s="237">
        <f t="shared" ref="K647" si="693">K648+K649</f>
        <v>50000</v>
      </c>
      <c r="L647" s="238"/>
      <c r="M647" s="44"/>
      <c r="N647" s="64">
        <f>SUM(N648:N649)</f>
        <v>20000</v>
      </c>
      <c r="O647" s="237">
        <f t="shared" ref="O647" si="694">O648+O649</f>
        <v>50000</v>
      </c>
      <c r="P647" s="238"/>
      <c r="Q647" s="237">
        <f t="shared" ref="Q647" si="695">Q648+Q649</f>
        <v>50000</v>
      </c>
      <c r="R647" s="238"/>
      <c r="S647" s="32"/>
    </row>
    <row r="648" spans="2:20" ht="40.5" customHeight="1" x14ac:dyDescent="0.25">
      <c r="B648" s="34"/>
      <c r="C648" s="341">
        <v>42</v>
      </c>
      <c r="D648" s="342"/>
      <c r="E648" s="563" t="s">
        <v>51</v>
      </c>
      <c r="F648" s="563"/>
      <c r="G648" s="338">
        <v>0</v>
      </c>
      <c r="H648" s="339"/>
      <c r="I648" s="338">
        <v>0</v>
      </c>
      <c r="J648" s="339"/>
      <c r="K648" s="338">
        <v>0</v>
      </c>
      <c r="L648" s="339"/>
      <c r="M648" s="22"/>
      <c r="N648" s="66">
        <v>20000</v>
      </c>
      <c r="O648" s="338"/>
      <c r="P648" s="339"/>
      <c r="Q648" s="338"/>
      <c r="R648" s="339"/>
      <c r="S648" s="32" t="s">
        <v>368</v>
      </c>
      <c r="T648" s="176"/>
    </row>
    <row r="649" spans="2:20" ht="40.5" customHeight="1" x14ac:dyDescent="0.25">
      <c r="B649" s="33"/>
      <c r="C649" s="263">
        <v>45</v>
      </c>
      <c r="D649" s="264"/>
      <c r="E649" s="265" t="s">
        <v>131</v>
      </c>
      <c r="F649" s="265"/>
      <c r="G649" s="237">
        <v>188664.6</v>
      </c>
      <c r="H649" s="238"/>
      <c r="I649" s="242">
        <v>40000</v>
      </c>
      <c r="J649" s="242"/>
      <c r="K649" s="237">
        <v>50000</v>
      </c>
      <c r="L649" s="238"/>
      <c r="M649" s="44"/>
      <c r="N649" s="64">
        <v>0</v>
      </c>
      <c r="O649" s="242">
        <v>50000</v>
      </c>
      <c r="P649" s="242"/>
      <c r="Q649" s="237">
        <v>50000</v>
      </c>
      <c r="R649" s="238"/>
      <c r="S649" s="32" t="s">
        <v>368</v>
      </c>
    </row>
    <row r="650" spans="2:20" ht="42" customHeight="1" x14ac:dyDescent="0.25">
      <c r="B650" s="35"/>
      <c r="C650" s="271" t="s">
        <v>252</v>
      </c>
      <c r="D650" s="272"/>
      <c r="E650" s="315" t="s">
        <v>253</v>
      </c>
      <c r="F650" s="315"/>
      <c r="G650" s="269">
        <f>G654</f>
        <v>0</v>
      </c>
      <c r="H650" s="270"/>
      <c r="I650" s="269">
        <f t="shared" ref="I650" si="696">I654</f>
        <v>0</v>
      </c>
      <c r="J650" s="270"/>
      <c r="K650" s="269">
        <f t="shared" ref="K650" si="697">K654</f>
        <v>1000000</v>
      </c>
      <c r="L650" s="270"/>
      <c r="M650" s="140">
        <f>N650-K650</f>
        <v>-1000000</v>
      </c>
      <c r="N650" s="70">
        <f>N654</f>
        <v>0</v>
      </c>
      <c r="O650" s="337">
        <f t="shared" ref="O650" si="698">O654</f>
        <v>1000000</v>
      </c>
      <c r="P650" s="270"/>
      <c r="Q650" s="385">
        <f t="shared" ref="Q650" si="699">Q654</f>
        <v>1000000</v>
      </c>
      <c r="R650" s="386"/>
      <c r="S650" s="32"/>
    </row>
    <row r="651" spans="2:20" ht="25.5" customHeight="1" x14ac:dyDescent="0.25">
      <c r="B651" s="117"/>
      <c r="C651" s="261" t="s">
        <v>113</v>
      </c>
      <c r="D651" s="262"/>
      <c r="E651" s="278" t="s">
        <v>29</v>
      </c>
      <c r="F651" s="278"/>
      <c r="G651" s="226">
        <v>0</v>
      </c>
      <c r="H651" s="227"/>
      <c r="I651" s="295">
        <v>0</v>
      </c>
      <c r="J651" s="295"/>
      <c r="K651" s="226">
        <v>0</v>
      </c>
      <c r="L651" s="227"/>
      <c r="M651" s="95">
        <f t="shared" ref="M651:M652" si="700">N651-K651</f>
        <v>0</v>
      </c>
      <c r="N651" s="96">
        <v>0</v>
      </c>
      <c r="O651" s="295"/>
      <c r="P651" s="295"/>
      <c r="Q651" s="226"/>
      <c r="R651" s="227"/>
      <c r="S651" s="118"/>
    </row>
    <row r="652" spans="2:20" ht="18" customHeight="1" x14ac:dyDescent="0.25">
      <c r="B652" s="121"/>
      <c r="C652" s="261" t="s">
        <v>146</v>
      </c>
      <c r="D652" s="262"/>
      <c r="E652" s="278" t="s">
        <v>27</v>
      </c>
      <c r="F652" s="278"/>
      <c r="G652" s="226">
        <v>0</v>
      </c>
      <c r="H652" s="227"/>
      <c r="I652" s="226">
        <v>0</v>
      </c>
      <c r="J652" s="227"/>
      <c r="K652" s="226">
        <v>0</v>
      </c>
      <c r="L652" s="227"/>
      <c r="M652" s="95">
        <f t="shared" si="700"/>
        <v>0</v>
      </c>
      <c r="N652" s="96">
        <v>0</v>
      </c>
      <c r="O652" s="295"/>
      <c r="P652" s="227"/>
      <c r="Q652" s="226"/>
      <c r="R652" s="227"/>
      <c r="S652" s="118"/>
    </row>
    <row r="653" spans="2:20" ht="18" customHeight="1" x14ac:dyDescent="0.25">
      <c r="B653" s="121"/>
      <c r="C653" s="261" t="s">
        <v>394</v>
      </c>
      <c r="D653" s="262"/>
      <c r="E653" s="261" t="s">
        <v>335</v>
      </c>
      <c r="F653" s="262"/>
      <c r="G653" s="226"/>
      <c r="H653" s="227"/>
      <c r="I653" s="226"/>
      <c r="J653" s="227"/>
      <c r="K653" s="226">
        <v>1000000</v>
      </c>
      <c r="L653" s="227"/>
      <c r="M653" s="95"/>
      <c r="N653" s="96">
        <v>0</v>
      </c>
      <c r="O653" s="226"/>
      <c r="P653" s="227"/>
      <c r="Q653" s="226"/>
      <c r="R653" s="227"/>
      <c r="S653" s="118"/>
    </row>
    <row r="654" spans="2:20" ht="26.25" customHeight="1" x14ac:dyDescent="0.25">
      <c r="B654" s="34"/>
      <c r="C654" s="266">
        <v>4</v>
      </c>
      <c r="D654" s="267"/>
      <c r="E654" s="268" t="s">
        <v>45</v>
      </c>
      <c r="F654" s="268"/>
      <c r="G654" s="273">
        <f>G655</f>
        <v>0</v>
      </c>
      <c r="H654" s="274"/>
      <c r="I654" s="273">
        <f t="shared" ref="I654" si="701">I655</f>
        <v>0</v>
      </c>
      <c r="J654" s="274"/>
      <c r="K654" s="273">
        <f t="shared" ref="K654" si="702">K655</f>
        <v>1000000</v>
      </c>
      <c r="L654" s="274"/>
      <c r="M654" s="22"/>
      <c r="N654" s="66">
        <f>SUM(N655)</f>
        <v>0</v>
      </c>
      <c r="O654" s="275">
        <f t="shared" ref="O654" si="703">O655</f>
        <v>1000000</v>
      </c>
      <c r="P654" s="274"/>
      <c r="Q654" s="381">
        <f t="shared" ref="Q654" si="704">Q655</f>
        <v>1000000</v>
      </c>
      <c r="R654" s="382"/>
      <c r="S654" s="32"/>
    </row>
    <row r="655" spans="2:20" ht="27.75" customHeight="1" x14ac:dyDescent="0.25">
      <c r="B655" s="33"/>
      <c r="C655" s="263">
        <v>42</v>
      </c>
      <c r="D655" s="264"/>
      <c r="E655" s="265" t="s">
        <v>51</v>
      </c>
      <c r="F655" s="265"/>
      <c r="G655" s="237">
        <v>0</v>
      </c>
      <c r="H655" s="238"/>
      <c r="I655" s="242">
        <v>0</v>
      </c>
      <c r="J655" s="242"/>
      <c r="K655" s="237">
        <v>1000000</v>
      </c>
      <c r="L655" s="238"/>
      <c r="M655" s="44"/>
      <c r="N655" s="64">
        <v>0</v>
      </c>
      <c r="O655" s="242">
        <v>1000000</v>
      </c>
      <c r="P655" s="242"/>
      <c r="Q655" s="383">
        <v>1000000</v>
      </c>
      <c r="R655" s="384"/>
      <c r="S655" s="32" t="s">
        <v>368</v>
      </c>
    </row>
    <row r="656" spans="2:20" x14ac:dyDescent="0.25">
      <c r="B656" s="37"/>
      <c r="C656" s="276" t="s">
        <v>254</v>
      </c>
      <c r="D656" s="277"/>
      <c r="E656" s="301" t="s">
        <v>255</v>
      </c>
      <c r="F656" s="301"/>
      <c r="G656" s="302">
        <f>G657</f>
        <v>0</v>
      </c>
      <c r="H656" s="303"/>
      <c r="I656" s="302">
        <f t="shared" ref="I656" si="705">I657</f>
        <v>8000</v>
      </c>
      <c r="J656" s="303"/>
      <c r="K656" s="302">
        <f t="shared" ref="K656" si="706">K657</f>
        <v>53000</v>
      </c>
      <c r="L656" s="303"/>
      <c r="M656" s="77">
        <f>M657</f>
        <v>0</v>
      </c>
      <c r="N656" s="77">
        <f>N657</f>
        <v>53000</v>
      </c>
      <c r="O656" s="336">
        <f t="shared" ref="O656" si="707">O657</f>
        <v>50000</v>
      </c>
      <c r="P656" s="303"/>
      <c r="Q656" s="302">
        <f t="shared" ref="Q656" si="708">Q657</f>
        <v>50000</v>
      </c>
      <c r="R656" s="303"/>
      <c r="S656" s="30"/>
    </row>
    <row r="657" spans="2:19" ht="31.5" customHeight="1" x14ac:dyDescent="0.25">
      <c r="B657" s="35"/>
      <c r="C657" s="271" t="s">
        <v>256</v>
      </c>
      <c r="D657" s="272"/>
      <c r="E657" s="315" t="s">
        <v>257</v>
      </c>
      <c r="F657" s="315"/>
      <c r="G657" s="269">
        <f>G661</f>
        <v>0</v>
      </c>
      <c r="H657" s="270"/>
      <c r="I657" s="269">
        <f t="shared" ref="I657" si="709">I661</f>
        <v>8000</v>
      </c>
      <c r="J657" s="270"/>
      <c r="K657" s="269">
        <f t="shared" ref="K657" si="710">K661</f>
        <v>53000</v>
      </c>
      <c r="L657" s="270"/>
      <c r="M657" s="123">
        <f>N657-K657</f>
        <v>0</v>
      </c>
      <c r="N657" s="70">
        <f>N661</f>
        <v>53000</v>
      </c>
      <c r="O657" s="337">
        <f t="shared" ref="O657" si="711">O661</f>
        <v>50000</v>
      </c>
      <c r="P657" s="270"/>
      <c r="Q657" s="269">
        <f t="shared" ref="Q657" si="712">Q661</f>
        <v>50000</v>
      </c>
      <c r="R657" s="270"/>
      <c r="S657" s="32"/>
    </row>
    <row r="658" spans="2:19" x14ac:dyDescent="0.25">
      <c r="B658" s="121"/>
      <c r="C658" s="261" t="s">
        <v>111</v>
      </c>
      <c r="D658" s="262"/>
      <c r="E658" s="278" t="s">
        <v>24</v>
      </c>
      <c r="F658" s="278"/>
      <c r="G658" s="226">
        <v>0</v>
      </c>
      <c r="H658" s="227"/>
      <c r="I658" s="226">
        <v>8000</v>
      </c>
      <c r="J658" s="227"/>
      <c r="K658" s="226">
        <v>53000</v>
      </c>
      <c r="L658" s="227"/>
      <c r="M658" s="95">
        <f t="shared" ref="M658:M660" si="713">N658-K658</f>
        <v>-2000</v>
      </c>
      <c r="N658" s="96">
        <v>51000</v>
      </c>
      <c r="O658" s="295"/>
      <c r="P658" s="227"/>
      <c r="Q658" s="226"/>
      <c r="R658" s="227"/>
      <c r="S658" s="118"/>
    </row>
    <row r="659" spans="2:19" x14ac:dyDescent="0.25">
      <c r="B659" s="121"/>
      <c r="C659" s="261" t="s">
        <v>112</v>
      </c>
      <c r="D659" s="262"/>
      <c r="E659" s="278" t="s">
        <v>26</v>
      </c>
      <c r="F659" s="278"/>
      <c r="G659" s="226">
        <v>0</v>
      </c>
      <c r="H659" s="227"/>
      <c r="I659" s="226">
        <v>0</v>
      </c>
      <c r="J659" s="227"/>
      <c r="K659" s="226">
        <v>0</v>
      </c>
      <c r="L659" s="227"/>
      <c r="M659" s="95">
        <f t="shared" si="713"/>
        <v>0</v>
      </c>
      <c r="N659" s="96">
        <v>0</v>
      </c>
      <c r="O659" s="295"/>
      <c r="P659" s="227"/>
      <c r="Q659" s="226"/>
      <c r="R659" s="227"/>
      <c r="S659" s="118"/>
    </row>
    <row r="660" spans="2:19" x14ac:dyDescent="0.25">
      <c r="B660" s="121"/>
      <c r="C660" s="261" t="s">
        <v>153</v>
      </c>
      <c r="D660" s="262"/>
      <c r="E660" s="278" t="s">
        <v>33</v>
      </c>
      <c r="F660" s="278"/>
      <c r="G660" s="226">
        <v>0</v>
      </c>
      <c r="H660" s="227"/>
      <c r="I660" s="226">
        <v>0</v>
      </c>
      <c r="J660" s="227"/>
      <c r="K660" s="226">
        <v>0</v>
      </c>
      <c r="L660" s="227"/>
      <c r="M660" s="95">
        <f t="shared" si="713"/>
        <v>2000</v>
      </c>
      <c r="N660" s="96">
        <v>2000</v>
      </c>
      <c r="O660" s="295"/>
      <c r="P660" s="227"/>
      <c r="Q660" s="226"/>
      <c r="R660" s="227"/>
      <c r="S660" s="118"/>
    </row>
    <row r="661" spans="2:19" ht="18.75" customHeight="1" x14ac:dyDescent="0.25">
      <c r="B661" s="34"/>
      <c r="C661" s="266">
        <v>3</v>
      </c>
      <c r="D661" s="267"/>
      <c r="E661" s="268" t="s">
        <v>38</v>
      </c>
      <c r="F661" s="268"/>
      <c r="G661" s="273">
        <f>G662</f>
        <v>0</v>
      </c>
      <c r="H661" s="274"/>
      <c r="I661" s="273">
        <f t="shared" ref="I661" si="714">I662</f>
        <v>8000</v>
      </c>
      <c r="J661" s="274"/>
      <c r="K661" s="273">
        <f t="shared" ref="K661" si="715">K662</f>
        <v>53000</v>
      </c>
      <c r="L661" s="274"/>
      <c r="M661" s="22"/>
      <c r="N661" s="66">
        <f>SUM(N662)</f>
        <v>53000</v>
      </c>
      <c r="O661" s="275">
        <f t="shared" ref="O661" si="716">O662</f>
        <v>50000</v>
      </c>
      <c r="P661" s="274"/>
      <c r="Q661" s="273">
        <f t="shared" ref="Q661" si="717">Q662</f>
        <v>50000</v>
      </c>
      <c r="R661" s="274"/>
      <c r="S661" s="32"/>
    </row>
    <row r="662" spans="2:19" ht="17.25" customHeight="1" x14ac:dyDescent="0.25">
      <c r="B662" s="33"/>
      <c r="C662" s="263">
        <v>38</v>
      </c>
      <c r="D662" s="264"/>
      <c r="E662" s="265" t="s">
        <v>44</v>
      </c>
      <c r="F662" s="265"/>
      <c r="G662" s="237">
        <v>0</v>
      </c>
      <c r="H662" s="238"/>
      <c r="I662" s="242">
        <v>8000</v>
      </c>
      <c r="J662" s="242"/>
      <c r="K662" s="237">
        <v>53000</v>
      </c>
      <c r="L662" s="238"/>
      <c r="M662" s="44"/>
      <c r="N662" s="64">
        <v>53000</v>
      </c>
      <c r="O662" s="242">
        <v>50000</v>
      </c>
      <c r="P662" s="242"/>
      <c r="Q662" s="237">
        <v>50000</v>
      </c>
      <c r="R662" s="238"/>
      <c r="S662" s="32" t="s">
        <v>369</v>
      </c>
    </row>
    <row r="663" spans="2:19" x14ac:dyDescent="0.25">
      <c r="B663" s="38"/>
      <c r="C663" s="375" t="s">
        <v>258</v>
      </c>
      <c r="D663" s="376"/>
      <c r="E663" s="377" t="s">
        <v>259</v>
      </c>
      <c r="F663" s="377"/>
      <c r="G663" s="378">
        <f>G664+G669+G674</f>
        <v>7068.92</v>
      </c>
      <c r="H663" s="379"/>
      <c r="I663" s="378">
        <f>I664+I669+I674</f>
        <v>4000</v>
      </c>
      <c r="J663" s="379"/>
      <c r="K663" s="378">
        <f>K664+K669+K674</f>
        <v>46600</v>
      </c>
      <c r="L663" s="379"/>
      <c r="M663" s="78">
        <f>M664+M669+M674</f>
        <v>-34600</v>
      </c>
      <c r="N663" s="78">
        <f>N664+N669+N674</f>
        <v>12000</v>
      </c>
      <c r="O663" s="380">
        <f>O664+O669+O674</f>
        <v>35000</v>
      </c>
      <c r="P663" s="379"/>
      <c r="Q663" s="378">
        <f>Q664+Q669+Q674</f>
        <v>25000</v>
      </c>
      <c r="R663" s="379"/>
      <c r="S663" s="28"/>
    </row>
    <row r="664" spans="2:19" x14ac:dyDescent="0.25">
      <c r="B664" s="37"/>
      <c r="C664" s="276" t="s">
        <v>260</v>
      </c>
      <c r="D664" s="277"/>
      <c r="E664" s="301" t="s">
        <v>261</v>
      </c>
      <c r="F664" s="301"/>
      <c r="G664" s="302">
        <f>G665</f>
        <v>2598.4699999999998</v>
      </c>
      <c r="H664" s="303"/>
      <c r="I664" s="302">
        <f t="shared" ref="I664" si="718">I665</f>
        <v>0</v>
      </c>
      <c r="J664" s="303"/>
      <c r="K664" s="302">
        <f t="shared" ref="K664" si="719">K665</f>
        <v>15000</v>
      </c>
      <c r="L664" s="303"/>
      <c r="M664" s="77">
        <f>M665</f>
        <v>-12000</v>
      </c>
      <c r="N664" s="77">
        <f>N665</f>
        <v>3000</v>
      </c>
      <c r="O664" s="336">
        <f t="shared" ref="O664" si="720">O665</f>
        <v>15000</v>
      </c>
      <c r="P664" s="303"/>
      <c r="Q664" s="302">
        <f t="shared" ref="Q664" si="721">Q665</f>
        <v>15000</v>
      </c>
      <c r="R664" s="303"/>
      <c r="S664" s="30"/>
    </row>
    <row r="665" spans="2:19" ht="30" customHeight="1" x14ac:dyDescent="0.25">
      <c r="B665" s="35"/>
      <c r="C665" s="271" t="s">
        <v>262</v>
      </c>
      <c r="D665" s="272"/>
      <c r="E665" s="315" t="s">
        <v>263</v>
      </c>
      <c r="F665" s="315"/>
      <c r="G665" s="269">
        <f>G667</f>
        <v>2598.4699999999998</v>
      </c>
      <c r="H665" s="270"/>
      <c r="I665" s="269">
        <f t="shared" ref="I665" si="722">I667</f>
        <v>0</v>
      </c>
      <c r="J665" s="270"/>
      <c r="K665" s="269">
        <f t="shared" ref="K665" si="723">K667</f>
        <v>15000</v>
      </c>
      <c r="L665" s="270"/>
      <c r="M665" s="123">
        <f>N665-K665</f>
        <v>-12000</v>
      </c>
      <c r="N665" s="70">
        <f>N667</f>
        <v>3000</v>
      </c>
      <c r="O665" s="337">
        <f t="shared" ref="O665" si="724">O667</f>
        <v>15000</v>
      </c>
      <c r="P665" s="270"/>
      <c r="Q665" s="269">
        <f t="shared" ref="Q665" si="725">Q667</f>
        <v>15000</v>
      </c>
      <c r="R665" s="270"/>
      <c r="S665" s="32"/>
    </row>
    <row r="666" spans="2:19" ht="15.75" customHeight="1" x14ac:dyDescent="0.25">
      <c r="B666" s="121"/>
      <c r="C666" s="261" t="s">
        <v>111</v>
      </c>
      <c r="D666" s="262"/>
      <c r="E666" s="278" t="s">
        <v>24</v>
      </c>
      <c r="F666" s="278"/>
      <c r="G666" s="226">
        <v>2598.4699999999998</v>
      </c>
      <c r="H666" s="227"/>
      <c r="I666" s="226">
        <v>0</v>
      </c>
      <c r="J666" s="227"/>
      <c r="K666" s="226">
        <v>15000</v>
      </c>
      <c r="L666" s="227"/>
      <c r="M666" s="95">
        <f>N666-K666</f>
        <v>-12000</v>
      </c>
      <c r="N666" s="96">
        <v>3000</v>
      </c>
      <c r="O666" s="295"/>
      <c r="P666" s="227"/>
      <c r="Q666" s="226"/>
      <c r="R666" s="227"/>
      <c r="S666" s="118"/>
    </row>
    <row r="667" spans="2:19" ht="17.25" customHeight="1" x14ac:dyDescent="0.25">
      <c r="B667" s="34"/>
      <c r="C667" s="266">
        <v>3</v>
      </c>
      <c r="D667" s="267"/>
      <c r="E667" s="268" t="s">
        <v>38</v>
      </c>
      <c r="F667" s="268"/>
      <c r="G667" s="273">
        <f>G668</f>
        <v>2598.4699999999998</v>
      </c>
      <c r="H667" s="274"/>
      <c r="I667" s="273">
        <f t="shared" ref="I667" si="726">I668</f>
        <v>0</v>
      </c>
      <c r="J667" s="274"/>
      <c r="K667" s="273">
        <f t="shared" ref="K667" si="727">K668</f>
        <v>15000</v>
      </c>
      <c r="L667" s="274"/>
      <c r="M667" s="22"/>
      <c r="N667" s="66">
        <f>SUM(N668)</f>
        <v>3000</v>
      </c>
      <c r="O667" s="275">
        <f t="shared" ref="O667" si="728">O668</f>
        <v>15000</v>
      </c>
      <c r="P667" s="274"/>
      <c r="Q667" s="273">
        <f t="shared" ref="Q667" si="729">Q668</f>
        <v>15000</v>
      </c>
      <c r="R667" s="274"/>
      <c r="S667" s="32"/>
    </row>
    <row r="668" spans="2:19" x14ac:dyDescent="0.25">
      <c r="B668" s="33"/>
      <c r="C668" s="263">
        <v>35</v>
      </c>
      <c r="D668" s="264"/>
      <c r="E668" s="265" t="s">
        <v>42</v>
      </c>
      <c r="F668" s="265"/>
      <c r="G668" s="237">
        <v>2598.4699999999998</v>
      </c>
      <c r="H668" s="238"/>
      <c r="I668" s="242">
        <v>0</v>
      </c>
      <c r="J668" s="242"/>
      <c r="K668" s="237">
        <v>15000</v>
      </c>
      <c r="L668" s="238"/>
      <c r="M668" s="44"/>
      <c r="N668" s="64">
        <v>3000</v>
      </c>
      <c r="O668" s="242">
        <v>15000</v>
      </c>
      <c r="P668" s="242"/>
      <c r="Q668" s="237">
        <v>15000</v>
      </c>
      <c r="R668" s="238"/>
      <c r="S668" s="32" t="s">
        <v>370</v>
      </c>
    </row>
    <row r="669" spans="2:19" x14ac:dyDescent="0.25">
      <c r="B669" s="37"/>
      <c r="C669" s="276" t="s">
        <v>264</v>
      </c>
      <c r="D669" s="277"/>
      <c r="E669" s="301" t="s">
        <v>265</v>
      </c>
      <c r="F669" s="301"/>
      <c r="G669" s="302">
        <f>G670</f>
        <v>0</v>
      </c>
      <c r="H669" s="303"/>
      <c r="I669" s="302">
        <f>I670</f>
        <v>0</v>
      </c>
      <c r="J669" s="303"/>
      <c r="K669" s="302">
        <f>K670</f>
        <v>6600</v>
      </c>
      <c r="L669" s="303"/>
      <c r="M669" s="77">
        <f>M670</f>
        <v>-6600</v>
      </c>
      <c r="N669" s="77">
        <f>N670</f>
        <v>0</v>
      </c>
      <c r="O669" s="336">
        <f>O670</f>
        <v>0</v>
      </c>
      <c r="P669" s="303"/>
      <c r="Q669" s="302">
        <f>Q670</f>
        <v>0</v>
      </c>
      <c r="R669" s="303"/>
      <c r="S669" s="30"/>
    </row>
    <row r="670" spans="2:19" ht="33" customHeight="1" x14ac:dyDescent="0.25">
      <c r="B670" s="35"/>
      <c r="C670" s="271" t="s">
        <v>266</v>
      </c>
      <c r="D670" s="272"/>
      <c r="E670" s="315" t="s">
        <v>267</v>
      </c>
      <c r="F670" s="315"/>
      <c r="G670" s="269">
        <f>G672</f>
        <v>0</v>
      </c>
      <c r="H670" s="270"/>
      <c r="I670" s="269">
        <f t="shared" ref="I670" si="730">I672</f>
        <v>0</v>
      </c>
      <c r="J670" s="270"/>
      <c r="K670" s="269">
        <f t="shared" ref="K670" si="731">K672</f>
        <v>6600</v>
      </c>
      <c r="L670" s="270"/>
      <c r="M670" s="123">
        <f>N670-K670</f>
        <v>-6600</v>
      </c>
      <c r="N670" s="70">
        <f>N672</f>
        <v>0</v>
      </c>
      <c r="O670" s="337">
        <f t="shared" ref="O670" si="732">O672</f>
        <v>0</v>
      </c>
      <c r="P670" s="270"/>
      <c r="Q670" s="269">
        <f t="shared" ref="Q670" si="733">Q672</f>
        <v>0</v>
      </c>
      <c r="R670" s="270"/>
      <c r="S670" s="32"/>
    </row>
    <row r="671" spans="2:19" ht="18" customHeight="1" x14ac:dyDescent="0.25">
      <c r="B671" s="117"/>
      <c r="C671" s="261" t="s">
        <v>146</v>
      </c>
      <c r="D671" s="262"/>
      <c r="E671" s="224" t="s">
        <v>27</v>
      </c>
      <c r="F671" s="224"/>
      <c r="G671" s="226">
        <v>0</v>
      </c>
      <c r="H671" s="227"/>
      <c r="I671" s="295">
        <v>0</v>
      </c>
      <c r="J671" s="295"/>
      <c r="K671" s="226">
        <v>6600</v>
      </c>
      <c r="L671" s="227"/>
      <c r="M671" s="95">
        <f>N671-K671</f>
        <v>-6600</v>
      </c>
      <c r="N671" s="96">
        <v>0</v>
      </c>
      <c r="O671" s="295"/>
      <c r="P671" s="295"/>
      <c r="Q671" s="226"/>
      <c r="R671" s="227"/>
      <c r="S671" s="118"/>
    </row>
    <row r="672" spans="2:19" ht="15" customHeight="1" x14ac:dyDescent="0.25">
      <c r="B672" s="34"/>
      <c r="C672" s="266">
        <v>3</v>
      </c>
      <c r="D672" s="267"/>
      <c r="E672" s="268" t="s">
        <v>38</v>
      </c>
      <c r="F672" s="268"/>
      <c r="G672" s="273">
        <f>G673</f>
        <v>0</v>
      </c>
      <c r="H672" s="274"/>
      <c r="I672" s="273">
        <f t="shared" ref="I672" si="734">I673</f>
        <v>0</v>
      </c>
      <c r="J672" s="274"/>
      <c r="K672" s="273">
        <f t="shared" ref="K672" si="735">K673</f>
        <v>6600</v>
      </c>
      <c r="L672" s="274"/>
      <c r="M672" s="22"/>
      <c r="N672" s="66">
        <f>SUM(N673)</f>
        <v>0</v>
      </c>
      <c r="O672" s="275">
        <f t="shared" ref="O672" si="736">O673</f>
        <v>0</v>
      </c>
      <c r="P672" s="274"/>
      <c r="Q672" s="273">
        <f t="shared" ref="Q672" si="737">Q673</f>
        <v>0</v>
      </c>
      <c r="R672" s="274"/>
      <c r="S672" s="32"/>
    </row>
    <row r="673" spans="2:19" ht="15" customHeight="1" x14ac:dyDescent="0.25">
      <c r="B673" s="33"/>
      <c r="C673" s="263">
        <v>32</v>
      </c>
      <c r="D673" s="264"/>
      <c r="E673" s="265" t="s">
        <v>40</v>
      </c>
      <c r="F673" s="265"/>
      <c r="G673" s="237">
        <v>0</v>
      </c>
      <c r="H673" s="238"/>
      <c r="I673" s="242">
        <v>0</v>
      </c>
      <c r="J673" s="242"/>
      <c r="K673" s="237">
        <v>6600</v>
      </c>
      <c r="L673" s="238"/>
      <c r="M673" s="44"/>
      <c r="N673" s="64">
        <v>0</v>
      </c>
      <c r="O673" s="242">
        <v>0</v>
      </c>
      <c r="P673" s="242"/>
      <c r="Q673" s="237">
        <v>0</v>
      </c>
      <c r="R673" s="238"/>
      <c r="S673" s="32" t="s">
        <v>370</v>
      </c>
    </row>
    <row r="674" spans="2:19" ht="28.5" customHeight="1" x14ac:dyDescent="0.25">
      <c r="B674" s="37"/>
      <c r="C674" s="276" t="s">
        <v>268</v>
      </c>
      <c r="D674" s="277"/>
      <c r="E674" s="301" t="s">
        <v>269</v>
      </c>
      <c r="F674" s="301"/>
      <c r="G674" s="302">
        <f>G675+G682</f>
        <v>4470.45</v>
      </c>
      <c r="H674" s="303"/>
      <c r="I674" s="302">
        <f t="shared" ref="I674" si="738">I675+I682</f>
        <v>4000</v>
      </c>
      <c r="J674" s="303"/>
      <c r="K674" s="302">
        <f>K675+K682</f>
        <v>25000</v>
      </c>
      <c r="L674" s="303"/>
      <c r="M674" s="77">
        <f>M675+M682</f>
        <v>-16000</v>
      </c>
      <c r="N674" s="77">
        <f>N675+N682</f>
        <v>9000</v>
      </c>
      <c r="O674" s="336">
        <f t="shared" ref="O674" si="739">O675+O682</f>
        <v>20000</v>
      </c>
      <c r="P674" s="303"/>
      <c r="Q674" s="302">
        <f t="shared" ref="Q674" si="740">Q675+Q682</f>
        <v>10000</v>
      </c>
      <c r="R674" s="303"/>
      <c r="S674" s="30"/>
    </row>
    <row r="675" spans="2:19" ht="42" customHeight="1" x14ac:dyDescent="0.25">
      <c r="B675" s="35"/>
      <c r="C675" s="271" t="s">
        <v>271</v>
      </c>
      <c r="D675" s="272"/>
      <c r="E675" s="315" t="s">
        <v>389</v>
      </c>
      <c r="F675" s="315"/>
      <c r="G675" s="269">
        <f>G678+G680</f>
        <v>0</v>
      </c>
      <c r="H675" s="270"/>
      <c r="I675" s="269">
        <f t="shared" ref="I675" si="741">I678+I680</f>
        <v>0</v>
      </c>
      <c r="J675" s="270"/>
      <c r="K675" s="269">
        <f t="shared" ref="K675" si="742">K678+K680</f>
        <v>20000</v>
      </c>
      <c r="L675" s="270"/>
      <c r="M675" s="123">
        <f>N675-K675</f>
        <v>-15000</v>
      </c>
      <c r="N675" s="70">
        <f>N678+N680</f>
        <v>5000</v>
      </c>
      <c r="O675" s="269">
        <f t="shared" ref="O675" si="743">O678+O680</f>
        <v>15000</v>
      </c>
      <c r="P675" s="270"/>
      <c r="Q675" s="269">
        <f t="shared" ref="Q675" si="744">Q678+Q680</f>
        <v>5000</v>
      </c>
      <c r="R675" s="270"/>
      <c r="S675" s="32"/>
    </row>
    <row r="676" spans="2:19" ht="18" customHeight="1" x14ac:dyDescent="0.25">
      <c r="B676" s="121"/>
      <c r="C676" s="261" t="s">
        <v>111</v>
      </c>
      <c r="D676" s="262"/>
      <c r="E676" s="278" t="s">
        <v>24</v>
      </c>
      <c r="F676" s="278"/>
      <c r="G676" s="226">
        <v>0</v>
      </c>
      <c r="H676" s="227"/>
      <c r="I676" s="226">
        <v>0</v>
      </c>
      <c r="J676" s="227"/>
      <c r="K676" s="226">
        <v>20000</v>
      </c>
      <c r="L676" s="227"/>
      <c r="M676" s="95">
        <f t="shared" ref="M676:M677" si="745">N676-K676</f>
        <v>-15000</v>
      </c>
      <c r="N676" s="96">
        <v>5000</v>
      </c>
      <c r="O676" s="295"/>
      <c r="P676" s="227"/>
      <c r="Q676" s="226"/>
      <c r="R676" s="227"/>
      <c r="S676" s="118"/>
    </row>
    <row r="677" spans="2:19" ht="15.75" customHeight="1" x14ac:dyDescent="0.25">
      <c r="B677" s="121"/>
      <c r="C677" s="261" t="s">
        <v>112</v>
      </c>
      <c r="D677" s="262"/>
      <c r="E677" s="278" t="s">
        <v>26</v>
      </c>
      <c r="F677" s="278"/>
      <c r="G677" s="226">
        <v>0</v>
      </c>
      <c r="H677" s="227"/>
      <c r="I677" s="226">
        <v>0</v>
      </c>
      <c r="J677" s="227"/>
      <c r="K677" s="226">
        <v>0</v>
      </c>
      <c r="L677" s="227"/>
      <c r="M677" s="95">
        <f t="shared" si="745"/>
        <v>0</v>
      </c>
      <c r="N677" s="96">
        <v>0</v>
      </c>
      <c r="O677" s="295"/>
      <c r="P677" s="227"/>
      <c r="Q677" s="226"/>
      <c r="R677" s="227"/>
      <c r="S677" s="118"/>
    </row>
    <row r="678" spans="2:19" ht="15.75" customHeight="1" x14ac:dyDescent="0.25">
      <c r="B678" s="35"/>
      <c r="C678" s="266">
        <v>3</v>
      </c>
      <c r="D678" s="267"/>
      <c r="E678" s="268" t="s">
        <v>38</v>
      </c>
      <c r="F678" s="268"/>
      <c r="G678" s="237">
        <f>G679</f>
        <v>0</v>
      </c>
      <c r="H678" s="238"/>
      <c r="I678" s="237">
        <f t="shared" ref="I678" si="746">I679</f>
        <v>0</v>
      </c>
      <c r="J678" s="238"/>
      <c r="K678" s="237">
        <f t="shared" ref="K678" si="747">K679</f>
        <v>5000</v>
      </c>
      <c r="L678" s="238"/>
      <c r="M678" s="44"/>
      <c r="N678" s="64">
        <f>N679</f>
        <v>5000</v>
      </c>
      <c r="O678" s="237">
        <f t="shared" ref="O678" si="748">O679</f>
        <v>5000</v>
      </c>
      <c r="P678" s="238"/>
      <c r="Q678" s="237">
        <f t="shared" ref="Q678" si="749">Q679</f>
        <v>5000</v>
      </c>
      <c r="R678" s="238"/>
      <c r="S678" s="32"/>
    </row>
    <row r="679" spans="2:19" ht="15.75" customHeight="1" x14ac:dyDescent="0.25">
      <c r="B679" s="35"/>
      <c r="C679" s="263">
        <v>38</v>
      </c>
      <c r="D679" s="264"/>
      <c r="E679" s="265" t="s">
        <v>44</v>
      </c>
      <c r="F679" s="265"/>
      <c r="G679" s="237">
        <v>0</v>
      </c>
      <c r="H679" s="238"/>
      <c r="I679" s="237"/>
      <c r="J679" s="238"/>
      <c r="K679" s="237">
        <v>5000</v>
      </c>
      <c r="L679" s="238"/>
      <c r="M679" s="44"/>
      <c r="N679" s="64">
        <v>5000</v>
      </c>
      <c r="O679" s="237">
        <v>5000</v>
      </c>
      <c r="P679" s="238"/>
      <c r="Q679" s="237">
        <v>5000</v>
      </c>
      <c r="R679" s="238"/>
      <c r="S679" s="32" t="s">
        <v>370</v>
      </c>
    </row>
    <row r="680" spans="2:19" ht="32.25" customHeight="1" x14ac:dyDescent="0.25">
      <c r="B680" s="34"/>
      <c r="C680" s="266">
        <v>4</v>
      </c>
      <c r="D680" s="267"/>
      <c r="E680" s="268" t="s">
        <v>45</v>
      </c>
      <c r="F680" s="268"/>
      <c r="G680" s="273">
        <f>G681</f>
        <v>0</v>
      </c>
      <c r="H680" s="274"/>
      <c r="I680" s="273">
        <f t="shared" ref="I680" si="750">I681</f>
        <v>0</v>
      </c>
      <c r="J680" s="274"/>
      <c r="K680" s="273">
        <f t="shared" ref="K680" si="751">K681</f>
        <v>15000</v>
      </c>
      <c r="L680" s="274"/>
      <c r="M680" s="22"/>
      <c r="N680" s="66">
        <f>SUM(N681)</f>
        <v>0</v>
      </c>
      <c r="O680" s="275">
        <f t="shared" ref="O680" si="752">O681</f>
        <v>10000</v>
      </c>
      <c r="P680" s="274"/>
      <c r="Q680" s="273">
        <f t="shared" ref="Q680" si="753">Q681</f>
        <v>0</v>
      </c>
      <c r="R680" s="274"/>
      <c r="S680" s="40"/>
    </row>
    <row r="681" spans="2:19" ht="43.5" customHeight="1" x14ac:dyDescent="0.25">
      <c r="B681" s="33"/>
      <c r="C681" s="263">
        <v>42</v>
      </c>
      <c r="D681" s="264"/>
      <c r="E681" s="265" t="s">
        <v>51</v>
      </c>
      <c r="F681" s="265"/>
      <c r="G681" s="237">
        <v>0</v>
      </c>
      <c r="H681" s="238"/>
      <c r="I681" s="242">
        <v>0</v>
      </c>
      <c r="J681" s="242"/>
      <c r="K681" s="237">
        <v>15000</v>
      </c>
      <c r="L681" s="238"/>
      <c r="M681" s="44"/>
      <c r="N681" s="64">
        <v>0</v>
      </c>
      <c r="O681" s="242">
        <v>10000</v>
      </c>
      <c r="P681" s="242"/>
      <c r="Q681" s="237">
        <v>0</v>
      </c>
      <c r="R681" s="238"/>
      <c r="S681" s="32" t="s">
        <v>370</v>
      </c>
    </row>
    <row r="682" spans="2:19" ht="32.25" customHeight="1" x14ac:dyDescent="0.25">
      <c r="B682" s="35"/>
      <c r="C682" s="271" t="s">
        <v>270</v>
      </c>
      <c r="D682" s="272"/>
      <c r="E682" s="315" t="s">
        <v>269</v>
      </c>
      <c r="F682" s="315"/>
      <c r="G682" s="269">
        <f>G684</f>
        <v>4470.45</v>
      </c>
      <c r="H682" s="270"/>
      <c r="I682" s="269">
        <f t="shared" ref="I682" si="754">I684</f>
        <v>4000</v>
      </c>
      <c r="J682" s="270"/>
      <c r="K682" s="269">
        <f t="shared" ref="K682" si="755">K684</f>
        <v>5000</v>
      </c>
      <c r="L682" s="270"/>
      <c r="M682" s="123">
        <f>N682-K682</f>
        <v>-1000</v>
      </c>
      <c r="N682" s="70">
        <f>N684</f>
        <v>4000</v>
      </c>
      <c r="O682" s="337">
        <f t="shared" ref="O682" si="756">O684</f>
        <v>5000</v>
      </c>
      <c r="P682" s="270"/>
      <c r="Q682" s="269">
        <f t="shared" ref="Q682" si="757">Q684</f>
        <v>5000</v>
      </c>
      <c r="R682" s="270"/>
      <c r="S682" s="32"/>
    </row>
    <row r="683" spans="2:19" x14ac:dyDescent="0.25">
      <c r="B683" s="121"/>
      <c r="C683" s="261" t="s">
        <v>111</v>
      </c>
      <c r="D683" s="262"/>
      <c r="E683" s="278" t="s">
        <v>24</v>
      </c>
      <c r="F683" s="278"/>
      <c r="G683" s="226">
        <v>4470.45</v>
      </c>
      <c r="H683" s="227"/>
      <c r="I683" s="226">
        <v>4000</v>
      </c>
      <c r="J683" s="227"/>
      <c r="K683" s="226">
        <v>5000</v>
      </c>
      <c r="L683" s="227"/>
      <c r="M683" s="95">
        <f>N683-K683</f>
        <v>-1000</v>
      </c>
      <c r="N683" s="96">
        <v>4000</v>
      </c>
      <c r="O683" s="295"/>
      <c r="P683" s="227"/>
      <c r="Q683" s="226"/>
      <c r="R683" s="227"/>
      <c r="S683" s="118"/>
    </row>
    <row r="684" spans="2:19" ht="18" customHeight="1" x14ac:dyDescent="0.25">
      <c r="B684" s="34"/>
      <c r="C684" s="266">
        <v>3</v>
      </c>
      <c r="D684" s="267"/>
      <c r="E684" s="268" t="s">
        <v>38</v>
      </c>
      <c r="F684" s="268"/>
      <c r="G684" s="273">
        <f>G685</f>
        <v>4470.45</v>
      </c>
      <c r="H684" s="274"/>
      <c r="I684" s="273">
        <f t="shared" ref="I684" si="758">I685</f>
        <v>4000</v>
      </c>
      <c r="J684" s="274"/>
      <c r="K684" s="273">
        <f t="shared" ref="K684" si="759">K685</f>
        <v>5000</v>
      </c>
      <c r="L684" s="274"/>
      <c r="M684" s="22"/>
      <c r="N684" s="66">
        <f>SUM(N685)</f>
        <v>4000</v>
      </c>
      <c r="O684" s="275">
        <f t="shared" ref="O684" si="760">O685</f>
        <v>5000</v>
      </c>
      <c r="P684" s="274"/>
      <c r="Q684" s="273">
        <f t="shared" ref="Q684" si="761">Q685</f>
        <v>5000</v>
      </c>
      <c r="R684" s="274"/>
      <c r="S684" s="32"/>
    </row>
    <row r="685" spans="2:19" ht="17.25" customHeight="1" x14ac:dyDescent="0.25">
      <c r="B685" s="33"/>
      <c r="C685" s="263">
        <v>32</v>
      </c>
      <c r="D685" s="264"/>
      <c r="E685" s="265" t="s">
        <v>40</v>
      </c>
      <c r="F685" s="265"/>
      <c r="G685" s="237">
        <v>4470.45</v>
      </c>
      <c r="H685" s="238"/>
      <c r="I685" s="242">
        <v>4000</v>
      </c>
      <c r="J685" s="242"/>
      <c r="K685" s="237">
        <v>5000</v>
      </c>
      <c r="L685" s="238"/>
      <c r="M685" s="44"/>
      <c r="N685" s="64">
        <v>4000</v>
      </c>
      <c r="O685" s="242">
        <v>5000</v>
      </c>
      <c r="P685" s="242"/>
      <c r="Q685" s="237">
        <v>5000</v>
      </c>
      <c r="R685" s="238"/>
      <c r="S685" s="32" t="s">
        <v>370</v>
      </c>
    </row>
    <row r="686" spans="2:19" ht="45" customHeight="1" x14ac:dyDescent="0.25">
      <c r="B686" s="38"/>
      <c r="C686" s="375" t="s">
        <v>272</v>
      </c>
      <c r="D686" s="376"/>
      <c r="E686" s="377" t="s">
        <v>273</v>
      </c>
      <c r="F686" s="377"/>
      <c r="G686" s="378">
        <f>G687+G697+G703</f>
        <v>18519.219999999998</v>
      </c>
      <c r="H686" s="379"/>
      <c r="I686" s="378">
        <f>I687+I697+I703</f>
        <v>70000</v>
      </c>
      <c r="J686" s="379"/>
      <c r="K686" s="378">
        <f>K687+K697+K703</f>
        <v>20000</v>
      </c>
      <c r="L686" s="379"/>
      <c r="M686" s="78">
        <f>M687+M697+M703</f>
        <v>-11000</v>
      </c>
      <c r="N686" s="78">
        <f>N687+N697+N703</f>
        <v>9000</v>
      </c>
      <c r="O686" s="380">
        <f>O687+O697+O703</f>
        <v>20000</v>
      </c>
      <c r="P686" s="379"/>
      <c r="Q686" s="378">
        <f>Q687+Q697+Q703</f>
        <v>0</v>
      </c>
      <c r="R686" s="379"/>
      <c r="S686" s="28"/>
    </row>
    <row r="687" spans="2:19" ht="44.25" customHeight="1" x14ac:dyDescent="0.25">
      <c r="B687" s="37"/>
      <c r="C687" s="276" t="s">
        <v>274</v>
      </c>
      <c r="D687" s="277"/>
      <c r="E687" s="301" t="s">
        <v>275</v>
      </c>
      <c r="F687" s="301"/>
      <c r="G687" s="302">
        <f>G688+G692</f>
        <v>18519.219999999998</v>
      </c>
      <c r="H687" s="303"/>
      <c r="I687" s="302">
        <f t="shared" ref="I687" si="762">I688+I692</f>
        <v>0</v>
      </c>
      <c r="J687" s="303"/>
      <c r="K687" s="302">
        <f t="shared" ref="K687" si="763">K688+K692</f>
        <v>0</v>
      </c>
      <c r="L687" s="303"/>
      <c r="M687" s="77">
        <f>M688+M692</f>
        <v>0</v>
      </c>
      <c r="N687" s="77">
        <f>N688+N692</f>
        <v>0</v>
      </c>
      <c r="O687" s="302">
        <f t="shared" ref="O687" si="764">O688+O692</f>
        <v>0</v>
      </c>
      <c r="P687" s="303"/>
      <c r="Q687" s="302">
        <f t="shared" ref="Q687" si="765">Q688+Q692</f>
        <v>0</v>
      </c>
      <c r="R687" s="303"/>
      <c r="S687" s="30"/>
    </row>
    <row r="688" spans="2:19" ht="28.5" customHeight="1" x14ac:dyDescent="0.25">
      <c r="B688" s="35"/>
      <c r="C688" s="271" t="s">
        <v>276</v>
      </c>
      <c r="D688" s="272"/>
      <c r="E688" s="315" t="s">
        <v>277</v>
      </c>
      <c r="F688" s="315"/>
      <c r="G688" s="269">
        <f>G690</f>
        <v>970.3</v>
      </c>
      <c r="H688" s="270"/>
      <c r="I688" s="269">
        <f t="shared" ref="I688" si="766">I690</f>
        <v>0</v>
      </c>
      <c r="J688" s="270"/>
      <c r="K688" s="269">
        <f t="shared" ref="K688" si="767">K690</f>
        <v>0</v>
      </c>
      <c r="L688" s="270"/>
      <c r="M688" s="123">
        <f>N688-K688</f>
        <v>0</v>
      </c>
      <c r="N688" s="70">
        <f>N690</f>
        <v>0</v>
      </c>
      <c r="O688" s="337">
        <f t="shared" ref="O688" si="768">O690</f>
        <v>0</v>
      </c>
      <c r="P688" s="270"/>
      <c r="Q688" s="269">
        <f t="shared" ref="Q688" si="769">Q690</f>
        <v>0</v>
      </c>
      <c r="R688" s="270"/>
      <c r="S688" s="32"/>
    </row>
    <row r="689" spans="2:19" ht="18" customHeight="1" x14ac:dyDescent="0.25">
      <c r="B689" s="121"/>
      <c r="C689" s="261" t="s">
        <v>111</v>
      </c>
      <c r="D689" s="262"/>
      <c r="E689" s="278" t="s">
        <v>24</v>
      </c>
      <c r="F689" s="278"/>
      <c r="G689" s="226">
        <v>970.3</v>
      </c>
      <c r="H689" s="227"/>
      <c r="I689" s="226">
        <v>0</v>
      </c>
      <c r="J689" s="227"/>
      <c r="K689" s="226">
        <v>0</v>
      </c>
      <c r="L689" s="227"/>
      <c r="M689" s="95">
        <f>N689-K689</f>
        <v>0</v>
      </c>
      <c r="N689" s="96">
        <v>0</v>
      </c>
      <c r="O689" s="295"/>
      <c r="P689" s="227"/>
      <c r="Q689" s="226"/>
      <c r="R689" s="227"/>
      <c r="S689" s="118"/>
    </row>
    <row r="690" spans="2:19" x14ac:dyDescent="0.25">
      <c r="B690" s="34"/>
      <c r="C690" s="266">
        <v>3</v>
      </c>
      <c r="D690" s="267"/>
      <c r="E690" s="268" t="s">
        <v>38</v>
      </c>
      <c r="F690" s="268"/>
      <c r="G690" s="273">
        <f>G691</f>
        <v>970.3</v>
      </c>
      <c r="H690" s="274"/>
      <c r="I690" s="273">
        <f t="shared" ref="I690" si="770">I691</f>
        <v>0</v>
      </c>
      <c r="J690" s="274"/>
      <c r="K690" s="273">
        <f t="shared" ref="K690" si="771">K691</f>
        <v>0</v>
      </c>
      <c r="L690" s="274"/>
      <c r="M690" s="22"/>
      <c r="N690" s="66">
        <f>SUM(N691)</f>
        <v>0</v>
      </c>
      <c r="O690" s="275">
        <f t="shared" ref="O690" si="772">O691</f>
        <v>0</v>
      </c>
      <c r="P690" s="274"/>
      <c r="Q690" s="273">
        <f t="shared" ref="Q690" si="773">Q691</f>
        <v>0</v>
      </c>
      <c r="R690" s="274"/>
      <c r="S690" s="32"/>
    </row>
    <row r="691" spans="2:19" ht="18" customHeight="1" x14ac:dyDescent="0.25">
      <c r="B691" s="33"/>
      <c r="C691" s="263">
        <v>35</v>
      </c>
      <c r="D691" s="264"/>
      <c r="E691" s="265" t="s">
        <v>42</v>
      </c>
      <c r="F691" s="265"/>
      <c r="G691" s="237">
        <v>970.3</v>
      </c>
      <c r="H691" s="238"/>
      <c r="I691" s="242">
        <v>0</v>
      </c>
      <c r="J691" s="242"/>
      <c r="K691" s="237">
        <v>0</v>
      </c>
      <c r="L691" s="238"/>
      <c r="M691" s="44"/>
      <c r="N691" s="64">
        <v>0</v>
      </c>
      <c r="O691" s="242">
        <v>0</v>
      </c>
      <c r="P691" s="242"/>
      <c r="Q691" s="237">
        <v>0</v>
      </c>
      <c r="R691" s="238"/>
      <c r="S691" s="32" t="s">
        <v>351</v>
      </c>
    </row>
    <row r="692" spans="2:19" ht="27.75" customHeight="1" x14ac:dyDescent="0.25">
      <c r="B692" s="35"/>
      <c r="C692" s="271" t="s">
        <v>276</v>
      </c>
      <c r="D692" s="272"/>
      <c r="E692" s="315" t="s">
        <v>381</v>
      </c>
      <c r="F692" s="315"/>
      <c r="G692" s="269">
        <f>G694</f>
        <v>17548.919999999998</v>
      </c>
      <c r="H692" s="270"/>
      <c r="I692" s="269">
        <f t="shared" ref="I692" si="774">I694</f>
        <v>0</v>
      </c>
      <c r="J692" s="270"/>
      <c r="K692" s="269">
        <f t="shared" ref="K692" si="775">K694</f>
        <v>0</v>
      </c>
      <c r="L692" s="270"/>
      <c r="M692" s="123">
        <f>N692-K692</f>
        <v>0</v>
      </c>
      <c r="N692" s="70">
        <f>N694</f>
        <v>0</v>
      </c>
      <c r="O692" s="269">
        <f t="shared" ref="O692" si="776">O694</f>
        <v>0</v>
      </c>
      <c r="P692" s="270"/>
      <c r="Q692" s="269">
        <f t="shared" ref="Q692" si="777">Q694</f>
        <v>0</v>
      </c>
      <c r="R692" s="270"/>
      <c r="S692" s="128"/>
    </row>
    <row r="693" spans="2:19" ht="18.75" customHeight="1" x14ac:dyDescent="0.25">
      <c r="B693" s="121"/>
      <c r="C693" s="261" t="s">
        <v>111</v>
      </c>
      <c r="D693" s="262"/>
      <c r="E693" s="278" t="s">
        <v>24</v>
      </c>
      <c r="F693" s="278"/>
      <c r="G693" s="316">
        <v>17548.919999999998</v>
      </c>
      <c r="H693" s="317"/>
      <c r="I693" s="316">
        <v>0</v>
      </c>
      <c r="J693" s="317"/>
      <c r="K693" s="316">
        <v>0</v>
      </c>
      <c r="L693" s="317"/>
      <c r="M693" s="95">
        <f>N693-K693</f>
        <v>0</v>
      </c>
      <c r="N693" s="122">
        <v>0</v>
      </c>
      <c r="O693" s="316">
        <v>0</v>
      </c>
      <c r="P693" s="317"/>
      <c r="Q693" s="316">
        <v>0</v>
      </c>
      <c r="R693" s="317"/>
      <c r="S693" s="118"/>
    </row>
    <row r="694" spans="2:19" ht="18" customHeight="1" x14ac:dyDescent="0.25">
      <c r="B694" s="34"/>
      <c r="C694" s="266">
        <v>3</v>
      </c>
      <c r="D694" s="267"/>
      <c r="E694" s="268" t="s">
        <v>38</v>
      </c>
      <c r="F694" s="268"/>
      <c r="G694" s="237">
        <f>SUM(G695:H696)</f>
        <v>17548.919999999998</v>
      </c>
      <c r="H694" s="238"/>
      <c r="I694" s="237">
        <f t="shared" ref="I694" si="778">SUM(I695:J696)</f>
        <v>0</v>
      </c>
      <c r="J694" s="238"/>
      <c r="K694" s="237">
        <f t="shared" ref="K694" si="779">SUM(K695:L696)</f>
        <v>0</v>
      </c>
      <c r="L694" s="238"/>
      <c r="M694" s="44"/>
      <c r="N694" s="64">
        <f>SUM(N695:N696)</f>
        <v>0</v>
      </c>
      <c r="O694" s="237">
        <f t="shared" ref="O694" si="780">SUM(O695:P696)</f>
        <v>0</v>
      </c>
      <c r="P694" s="238"/>
      <c r="Q694" s="237">
        <f t="shared" ref="Q694" si="781">SUM(Q695:R696)</f>
        <v>0</v>
      </c>
      <c r="R694" s="238"/>
      <c r="S694" s="32"/>
    </row>
    <row r="695" spans="2:19" ht="18" customHeight="1" x14ac:dyDescent="0.25">
      <c r="B695" s="33"/>
      <c r="C695" s="263">
        <v>35</v>
      </c>
      <c r="D695" s="264"/>
      <c r="E695" s="265" t="s">
        <v>42</v>
      </c>
      <c r="F695" s="265"/>
      <c r="G695" s="237">
        <v>5500</v>
      </c>
      <c r="H695" s="238"/>
      <c r="I695" s="237">
        <v>0</v>
      </c>
      <c r="J695" s="238"/>
      <c r="K695" s="237">
        <v>0</v>
      </c>
      <c r="L695" s="238"/>
      <c r="M695" s="44"/>
      <c r="N695" s="64">
        <v>0</v>
      </c>
      <c r="O695" s="237">
        <v>0</v>
      </c>
      <c r="P695" s="238"/>
      <c r="Q695" s="237">
        <v>0</v>
      </c>
      <c r="R695" s="238"/>
      <c r="S695" s="32" t="s">
        <v>353</v>
      </c>
    </row>
    <row r="696" spans="2:19" ht="18" customHeight="1" x14ac:dyDescent="0.25">
      <c r="B696" s="33"/>
      <c r="C696" s="263">
        <v>38</v>
      </c>
      <c r="D696" s="264"/>
      <c r="E696" s="265" t="s">
        <v>44</v>
      </c>
      <c r="F696" s="265"/>
      <c r="G696" s="237">
        <v>12048.92</v>
      </c>
      <c r="H696" s="238"/>
      <c r="I696" s="237">
        <v>0</v>
      </c>
      <c r="J696" s="238"/>
      <c r="K696" s="237">
        <v>0</v>
      </c>
      <c r="L696" s="238"/>
      <c r="M696" s="44"/>
      <c r="N696" s="64">
        <v>0</v>
      </c>
      <c r="O696" s="237">
        <v>0</v>
      </c>
      <c r="P696" s="238"/>
      <c r="Q696" s="237">
        <v>0</v>
      </c>
      <c r="R696" s="238"/>
      <c r="S696" s="32" t="s">
        <v>353</v>
      </c>
    </row>
    <row r="697" spans="2:19" ht="23.25" customHeight="1" x14ac:dyDescent="0.25">
      <c r="B697" s="37"/>
      <c r="C697" s="276" t="s">
        <v>278</v>
      </c>
      <c r="D697" s="277"/>
      <c r="E697" s="301" t="s">
        <v>279</v>
      </c>
      <c r="F697" s="301"/>
      <c r="G697" s="302">
        <f>G698</f>
        <v>0</v>
      </c>
      <c r="H697" s="303"/>
      <c r="I697" s="302">
        <f t="shared" ref="I697" si="782">I698</f>
        <v>0</v>
      </c>
      <c r="J697" s="303"/>
      <c r="K697" s="302">
        <f t="shared" ref="K697" si="783">K698</f>
        <v>20000</v>
      </c>
      <c r="L697" s="303"/>
      <c r="M697" s="77">
        <f>M698</f>
        <v>-20000</v>
      </c>
      <c r="N697" s="77">
        <f>N698</f>
        <v>0</v>
      </c>
      <c r="O697" s="336">
        <f t="shared" ref="O697" si="784">O698</f>
        <v>20000</v>
      </c>
      <c r="P697" s="303"/>
      <c r="Q697" s="302">
        <f t="shared" ref="Q697" si="785">Q698</f>
        <v>0</v>
      </c>
      <c r="R697" s="303"/>
      <c r="S697" s="30"/>
    </row>
    <row r="698" spans="2:19" ht="45.75" customHeight="1" x14ac:dyDescent="0.25">
      <c r="B698" s="35"/>
      <c r="C698" s="271" t="s">
        <v>280</v>
      </c>
      <c r="D698" s="272"/>
      <c r="E698" s="315" t="s">
        <v>279</v>
      </c>
      <c r="F698" s="315"/>
      <c r="G698" s="269">
        <f>G701</f>
        <v>0</v>
      </c>
      <c r="H698" s="270"/>
      <c r="I698" s="269">
        <f t="shared" ref="I698" si="786">I701</f>
        <v>0</v>
      </c>
      <c r="J698" s="270"/>
      <c r="K698" s="269">
        <f t="shared" ref="K698" si="787">K701</f>
        <v>20000</v>
      </c>
      <c r="L698" s="270"/>
      <c r="M698" s="123">
        <f>N698-K698</f>
        <v>-20000</v>
      </c>
      <c r="N698" s="70">
        <f>N701</f>
        <v>0</v>
      </c>
      <c r="O698" s="337">
        <f t="shared" ref="O698" si="788">O701</f>
        <v>20000</v>
      </c>
      <c r="P698" s="270"/>
      <c r="Q698" s="269">
        <f t="shared" ref="Q698" si="789">Q701</f>
        <v>0</v>
      </c>
      <c r="R698" s="270"/>
      <c r="S698" s="32"/>
    </row>
    <row r="699" spans="2:19" ht="18.75" customHeight="1" x14ac:dyDescent="0.25">
      <c r="B699" s="121"/>
      <c r="C699" s="261" t="s">
        <v>111</v>
      </c>
      <c r="D699" s="262"/>
      <c r="E699" s="278" t="s">
        <v>24</v>
      </c>
      <c r="F699" s="278"/>
      <c r="G699" s="226">
        <v>0</v>
      </c>
      <c r="H699" s="227"/>
      <c r="I699" s="226">
        <v>0</v>
      </c>
      <c r="J699" s="227"/>
      <c r="K699" s="226">
        <v>0</v>
      </c>
      <c r="L699" s="227"/>
      <c r="M699" s="95">
        <f t="shared" ref="M699:M700" si="790">N699-K699</f>
        <v>0</v>
      </c>
      <c r="N699" s="96">
        <v>0</v>
      </c>
      <c r="O699" s="295"/>
      <c r="P699" s="227"/>
      <c r="Q699" s="226"/>
      <c r="R699" s="227"/>
      <c r="S699" s="118"/>
    </row>
    <row r="700" spans="2:19" ht="18.75" customHeight="1" x14ac:dyDescent="0.25">
      <c r="B700" s="121"/>
      <c r="C700" s="261" t="s">
        <v>112</v>
      </c>
      <c r="D700" s="262"/>
      <c r="E700" s="278" t="s">
        <v>26</v>
      </c>
      <c r="F700" s="278"/>
      <c r="G700" s="226">
        <v>0</v>
      </c>
      <c r="H700" s="227"/>
      <c r="I700" s="226">
        <v>0</v>
      </c>
      <c r="J700" s="227"/>
      <c r="K700" s="226">
        <v>20000</v>
      </c>
      <c r="L700" s="227"/>
      <c r="M700" s="95">
        <f t="shared" si="790"/>
        <v>-20000</v>
      </c>
      <c r="N700" s="96">
        <v>0</v>
      </c>
      <c r="O700" s="295"/>
      <c r="P700" s="227"/>
      <c r="Q700" s="226"/>
      <c r="R700" s="227"/>
      <c r="S700" s="118"/>
    </row>
    <row r="701" spans="2:19" ht="30.75" customHeight="1" x14ac:dyDescent="0.25">
      <c r="B701" s="34"/>
      <c r="C701" s="266">
        <v>4</v>
      </c>
      <c r="D701" s="267"/>
      <c r="E701" s="268" t="s">
        <v>45</v>
      </c>
      <c r="F701" s="268"/>
      <c r="G701" s="273">
        <f>G702</f>
        <v>0</v>
      </c>
      <c r="H701" s="274"/>
      <c r="I701" s="273">
        <f t="shared" ref="I701" si="791">I702</f>
        <v>0</v>
      </c>
      <c r="J701" s="274"/>
      <c r="K701" s="273">
        <f t="shared" ref="K701" si="792">K702</f>
        <v>20000</v>
      </c>
      <c r="L701" s="274"/>
      <c r="M701" s="22"/>
      <c r="N701" s="66">
        <f>SUM(N702)</f>
        <v>0</v>
      </c>
      <c r="O701" s="275">
        <f t="shared" ref="O701" si="793">O702</f>
        <v>20000</v>
      </c>
      <c r="P701" s="274"/>
      <c r="Q701" s="273">
        <f t="shared" ref="Q701" si="794">Q702</f>
        <v>0</v>
      </c>
      <c r="R701" s="274"/>
      <c r="S701" s="32"/>
    </row>
    <row r="702" spans="2:19" ht="42.75" customHeight="1" x14ac:dyDescent="0.25">
      <c r="B702" s="33"/>
      <c r="C702" s="263">
        <v>42</v>
      </c>
      <c r="D702" s="264"/>
      <c r="E702" s="265" t="s">
        <v>51</v>
      </c>
      <c r="F702" s="265"/>
      <c r="G702" s="237">
        <v>0</v>
      </c>
      <c r="H702" s="238"/>
      <c r="I702" s="242">
        <v>0</v>
      </c>
      <c r="J702" s="242"/>
      <c r="K702" s="237">
        <v>20000</v>
      </c>
      <c r="L702" s="238"/>
      <c r="M702" s="44"/>
      <c r="N702" s="64">
        <v>0</v>
      </c>
      <c r="O702" s="242">
        <v>20000</v>
      </c>
      <c r="P702" s="242"/>
      <c r="Q702" s="237">
        <v>0</v>
      </c>
      <c r="R702" s="238"/>
      <c r="S702" s="32" t="s">
        <v>371</v>
      </c>
    </row>
    <row r="703" spans="2:19" ht="45" customHeight="1" x14ac:dyDescent="0.25">
      <c r="B703" s="37"/>
      <c r="C703" s="276" t="s">
        <v>390</v>
      </c>
      <c r="D703" s="277"/>
      <c r="E703" s="301" t="s">
        <v>391</v>
      </c>
      <c r="F703" s="301"/>
      <c r="G703" s="302">
        <f>G704</f>
        <v>0</v>
      </c>
      <c r="H703" s="303"/>
      <c r="I703" s="302">
        <f t="shared" ref="I703" si="795">I704</f>
        <v>70000</v>
      </c>
      <c r="J703" s="303"/>
      <c r="K703" s="302">
        <f t="shared" ref="K703" si="796">K704</f>
        <v>0</v>
      </c>
      <c r="L703" s="303"/>
      <c r="M703" s="77">
        <f>M704</f>
        <v>9000</v>
      </c>
      <c r="N703" s="77">
        <f>N704</f>
        <v>9000</v>
      </c>
      <c r="O703" s="336">
        <f t="shared" ref="O703" si="797">O704</f>
        <v>0</v>
      </c>
      <c r="P703" s="303"/>
      <c r="Q703" s="302">
        <f t="shared" ref="Q703" si="798">Q704</f>
        <v>0</v>
      </c>
      <c r="R703" s="303"/>
      <c r="S703" s="30"/>
    </row>
    <row r="704" spans="2:19" ht="43.5" customHeight="1" x14ac:dyDescent="0.25">
      <c r="B704" s="35"/>
      <c r="C704" s="271" t="s">
        <v>392</v>
      </c>
      <c r="D704" s="272"/>
      <c r="E704" s="315" t="s">
        <v>391</v>
      </c>
      <c r="F704" s="315"/>
      <c r="G704" s="269">
        <f>G706</f>
        <v>0</v>
      </c>
      <c r="H704" s="270"/>
      <c r="I704" s="269">
        <f t="shared" ref="I704" si="799">I706</f>
        <v>70000</v>
      </c>
      <c r="J704" s="270"/>
      <c r="K704" s="269">
        <f t="shared" ref="K704" si="800">K706</f>
        <v>0</v>
      </c>
      <c r="L704" s="270"/>
      <c r="M704" s="123">
        <f>N704-K704</f>
        <v>9000</v>
      </c>
      <c r="N704" s="70">
        <f>N706</f>
        <v>9000</v>
      </c>
      <c r="O704" s="337">
        <f t="shared" ref="O704" si="801">O706</f>
        <v>0</v>
      </c>
      <c r="P704" s="270"/>
      <c r="Q704" s="269">
        <f t="shared" ref="Q704" si="802">Q706</f>
        <v>0</v>
      </c>
      <c r="R704" s="270"/>
      <c r="S704" s="32"/>
    </row>
    <row r="705" spans="2:19" x14ac:dyDescent="0.25">
      <c r="B705" s="121"/>
      <c r="C705" s="261" t="s">
        <v>111</v>
      </c>
      <c r="D705" s="262"/>
      <c r="E705" s="278" t="s">
        <v>24</v>
      </c>
      <c r="F705" s="278"/>
      <c r="G705" s="226">
        <v>0</v>
      </c>
      <c r="H705" s="227"/>
      <c r="I705" s="226">
        <v>70000</v>
      </c>
      <c r="J705" s="227"/>
      <c r="K705" s="226">
        <v>0</v>
      </c>
      <c r="L705" s="227"/>
      <c r="M705" s="95">
        <f t="shared" ref="M705" si="803">N705-K705</f>
        <v>9000</v>
      </c>
      <c r="N705" s="96">
        <v>9000</v>
      </c>
      <c r="O705" s="295"/>
      <c r="P705" s="227"/>
      <c r="Q705" s="226"/>
      <c r="R705" s="227"/>
      <c r="S705" s="118"/>
    </row>
    <row r="706" spans="2:19" x14ac:dyDescent="0.25">
      <c r="B706" s="34"/>
      <c r="C706" s="266">
        <v>3</v>
      </c>
      <c r="D706" s="267"/>
      <c r="E706" s="268" t="s">
        <v>38</v>
      </c>
      <c r="F706" s="268"/>
      <c r="G706" s="273">
        <f>G707</f>
        <v>0</v>
      </c>
      <c r="H706" s="274"/>
      <c r="I706" s="273">
        <f t="shared" ref="I706" si="804">I707</f>
        <v>70000</v>
      </c>
      <c r="J706" s="274"/>
      <c r="K706" s="273">
        <f t="shared" ref="K706" si="805">K707</f>
        <v>0</v>
      </c>
      <c r="L706" s="274"/>
      <c r="M706" s="22"/>
      <c r="N706" s="66">
        <f>SUM(N707)</f>
        <v>9000</v>
      </c>
      <c r="O706" s="275">
        <f t="shared" ref="O706" si="806">O707</f>
        <v>0</v>
      </c>
      <c r="P706" s="274"/>
      <c r="Q706" s="273">
        <f t="shared" ref="Q706" si="807">Q707</f>
        <v>0</v>
      </c>
      <c r="R706" s="274"/>
      <c r="S706" s="32"/>
    </row>
    <row r="707" spans="2:19" ht="45" customHeight="1" x14ac:dyDescent="0.25">
      <c r="B707" s="33"/>
      <c r="C707" s="263">
        <v>36</v>
      </c>
      <c r="D707" s="264"/>
      <c r="E707" s="265" t="s">
        <v>393</v>
      </c>
      <c r="F707" s="265"/>
      <c r="G707" s="237">
        <v>0</v>
      </c>
      <c r="H707" s="238"/>
      <c r="I707" s="242">
        <v>70000</v>
      </c>
      <c r="J707" s="242"/>
      <c r="K707" s="237">
        <v>0</v>
      </c>
      <c r="L707" s="238"/>
      <c r="M707" s="44"/>
      <c r="N707" s="64">
        <v>9000</v>
      </c>
      <c r="O707" s="242">
        <v>0</v>
      </c>
      <c r="P707" s="242"/>
      <c r="Q707" s="237">
        <v>0</v>
      </c>
      <c r="R707" s="238"/>
      <c r="S707" s="32" t="s">
        <v>351</v>
      </c>
    </row>
    <row r="708" spans="2:19" x14ac:dyDescent="0.25">
      <c r="B708" s="36"/>
      <c r="C708" s="326" t="s">
        <v>281</v>
      </c>
      <c r="D708" s="327"/>
      <c r="E708" s="328" t="s">
        <v>282</v>
      </c>
      <c r="F708" s="328"/>
      <c r="G708" s="329">
        <f>G709+G749</f>
        <v>145757.64999999997</v>
      </c>
      <c r="H708" s="330"/>
      <c r="I708" s="329">
        <f>I709+I749</f>
        <v>218900</v>
      </c>
      <c r="J708" s="330"/>
      <c r="K708" s="329">
        <f>K709+K749</f>
        <v>596100</v>
      </c>
      <c r="L708" s="330"/>
      <c r="M708" s="132">
        <f>M709+M749</f>
        <v>-350000</v>
      </c>
      <c r="N708" s="75">
        <f>N709+N749</f>
        <v>246100</v>
      </c>
      <c r="O708" s="331">
        <f>O709+O749</f>
        <v>252100</v>
      </c>
      <c r="P708" s="330"/>
      <c r="Q708" s="329">
        <f>Q709+Q749</f>
        <v>257100</v>
      </c>
      <c r="R708" s="330"/>
      <c r="S708" s="26"/>
    </row>
    <row r="709" spans="2:19" ht="15" customHeight="1" x14ac:dyDescent="0.25">
      <c r="B709" s="38"/>
      <c r="C709" s="375" t="s">
        <v>283</v>
      </c>
      <c r="D709" s="376"/>
      <c r="E709" s="377" t="s">
        <v>300</v>
      </c>
      <c r="F709" s="377"/>
      <c r="G709" s="378">
        <f>G710+G735+G741</f>
        <v>145757.64999999997</v>
      </c>
      <c r="H709" s="379"/>
      <c r="I709" s="378">
        <f>I710+I735+I741</f>
        <v>218900</v>
      </c>
      <c r="J709" s="379"/>
      <c r="K709" s="378">
        <f>K710+K735+K741</f>
        <v>596100</v>
      </c>
      <c r="L709" s="379"/>
      <c r="M709" s="155">
        <f>M710+M735+M741</f>
        <v>-350000</v>
      </c>
      <c r="N709" s="78">
        <f>N710+N735+N741</f>
        <v>246100</v>
      </c>
      <c r="O709" s="380">
        <f>O710+O735+O741</f>
        <v>252100</v>
      </c>
      <c r="P709" s="379"/>
      <c r="Q709" s="378">
        <f>Q710+Q735+Q741</f>
        <v>257100</v>
      </c>
      <c r="R709" s="379"/>
      <c r="S709" s="28"/>
    </row>
    <row r="710" spans="2:19" ht="29.25" customHeight="1" x14ac:dyDescent="0.25">
      <c r="B710" s="37"/>
      <c r="C710" s="276" t="s">
        <v>284</v>
      </c>
      <c r="D710" s="277"/>
      <c r="E710" s="301" t="s">
        <v>383</v>
      </c>
      <c r="F710" s="301"/>
      <c r="G710" s="302">
        <f>G711+G718+G725+G730</f>
        <v>145530.84999999998</v>
      </c>
      <c r="H710" s="303"/>
      <c r="I710" s="302">
        <f t="shared" ref="I710" si="808">I711+I718+I725+I730</f>
        <v>217500</v>
      </c>
      <c r="J710" s="303"/>
      <c r="K710" s="302">
        <f>K711+K718+K725+K730</f>
        <v>244700</v>
      </c>
      <c r="L710" s="303"/>
      <c r="M710" s="77">
        <f>M711+M718+M725+M730</f>
        <v>0</v>
      </c>
      <c r="N710" s="77">
        <f>N711+N718+N725+N730</f>
        <v>244700</v>
      </c>
      <c r="O710" s="336">
        <f t="shared" ref="O710" si="809">O711+O718+O725+O730</f>
        <v>250700</v>
      </c>
      <c r="P710" s="303"/>
      <c r="Q710" s="302">
        <f t="shared" ref="Q710" si="810">Q711+Q718+Q725+Q730</f>
        <v>255700</v>
      </c>
      <c r="R710" s="303"/>
      <c r="S710" s="30"/>
    </row>
    <row r="711" spans="2:19" ht="32.25" customHeight="1" x14ac:dyDescent="0.25">
      <c r="B711" s="35"/>
      <c r="C711" s="271" t="s">
        <v>285</v>
      </c>
      <c r="D711" s="272"/>
      <c r="E711" s="315" t="s">
        <v>39</v>
      </c>
      <c r="F711" s="315"/>
      <c r="G711" s="269">
        <f>G715</f>
        <v>111585.82999999999</v>
      </c>
      <c r="H711" s="270"/>
      <c r="I711" s="269">
        <f t="shared" ref="I711" si="811">I715</f>
        <v>173600</v>
      </c>
      <c r="J711" s="270"/>
      <c r="K711" s="269">
        <f t="shared" ref="K711" si="812">K715</f>
        <v>193600</v>
      </c>
      <c r="L711" s="270"/>
      <c r="M711" s="123">
        <f>N711-K711</f>
        <v>0</v>
      </c>
      <c r="N711" s="70">
        <f>N715</f>
        <v>193600</v>
      </c>
      <c r="O711" s="337">
        <f t="shared" ref="O711" si="813">O715</f>
        <v>199600</v>
      </c>
      <c r="P711" s="270"/>
      <c r="Q711" s="269">
        <f t="shared" ref="Q711" si="814">Q715</f>
        <v>204600</v>
      </c>
      <c r="R711" s="270"/>
      <c r="S711" s="32"/>
    </row>
    <row r="712" spans="2:19" x14ac:dyDescent="0.25">
      <c r="B712" s="121"/>
      <c r="C712" s="261" t="s">
        <v>111</v>
      </c>
      <c r="D712" s="262"/>
      <c r="E712" s="278" t="s">
        <v>24</v>
      </c>
      <c r="F712" s="278"/>
      <c r="G712" s="226">
        <v>104451.46</v>
      </c>
      <c r="H712" s="227"/>
      <c r="I712" s="226">
        <v>147600</v>
      </c>
      <c r="J712" s="227"/>
      <c r="K712" s="226">
        <v>180000</v>
      </c>
      <c r="L712" s="227"/>
      <c r="M712" s="95">
        <f t="shared" ref="M712:M714" si="815">N712-K712</f>
        <v>-14400</v>
      </c>
      <c r="N712" s="96">
        <f>N711-N714</f>
        <v>165600</v>
      </c>
      <c r="O712" s="295"/>
      <c r="P712" s="227"/>
      <c r="Q712" s="226"/>
      <c r="R712" s="227"/>
      <c r="S712" s="118"/>
    </row>
    <row r="713" spans="2:19" x14ac:dyDescent="0.25">
      <c r="B713" s="121"/>
      <c r="C713" s="261" t="s">
        <v>286</v>
      </c>
      <c r="D713" s="262"/>
      <c r="E713" s="278" t="s">
        <v>32</v>
      </c>
      <c r="F713" s="278"/>
      <c r="G713" s="226">
        <v>0</v>
      </c>
      <c r="H713" s="227"/>
      <c r="I713" s="226">
        <v>0</v>
      </c>
      <c r="J713" s="227"/>
      <c r="K713" s="226">
        <v>0</v>
      </c>
      <c r="L713" s="227"/>
      <c r="M713" s="95">
        <f t="shared" si="815"/>
        <v>0</v>
      </c>
      <c r="N713" s="96">
        <v>0</v>
      </c>
      <c r="O713" s="295"/>
      <c r="P713" s="227"/>
      <c r="Q713" s="226"/>
      <c r="R713" s="227"/>
      <c r="S713" s="118"/>
    </row>
    <row r="714" spans="2:19" ht="17.25" customHeight="1" x14ac:dyDescent="0.25">
      <c r="B714" s="121"/>
      <c r="C714" s="261" t="s">
        <v>112</v>
      </c>
      <c r="D714" s="262"/>
      <c r="E714" s="278" t="s">
        <v>26</v>
      </c>
      <c r="F714" s="278"/>
      <c r="G714" s="226">
        <v>7134.37</v>
      </c>
      <c r="H714" s="227"/>
      <c r="I714" s="226">
        <v>26000</v>
      </c>
      <c r="J714" s="227"/>
      <c r="K714" s="226">
        <v>13600</v>
      </c>
      <c r="L714" s="227"/>
      <c r="M714" s="95">
        <f t="shared" si="815"/>
        <v>14400</v>
      </c>
      <c r="N714" s="96">
        <v>28000</v>
      </c>
      <c r="O714" s="295"/>
      <c r="P714" s="227"/>
      <c r="Q714" s="226"/>
      <c r="R714" s="227"/>
      <c r="S714" s="118"/>
    </row>
    <row r="715" spans="2:19" x14ac:dyDescent="0.25">
      <c r="B715" s="34"/>
      <c r="C715" s="299">
        <v>3</v>
      </c>
      <c r="D715" s="300"/>
      <c r="E715" s="299" t="s">
        <v>38</v>
      </c>
      <c r="F715" s="300"/>
      <c r="G715" s="237">
        <f>SUM(G716:H717)</f>
        <v>111585.82999999999</v>
      </c>
      <c r="H715" s="238"/>
      <c r="I715" s="237">
        <f t="shared" ref="I715" si="816">SUM(I716:J717)</f>
        <v>173600</v>
      </c>
      <c r="J715" s="238"/>
      <c r="K715" s="237">
        <f>K716+K717</f>
        <v>193600</v>
      </c>
      <c r="L715" s="238"/>
      <c r="M715" s="44"/>
      <c r="N715" s="64">
        <f>SUM(N716:N717)</f>
        <v>193600</v>
      </c>
      <c r="O715" s="242">
        <f t="shared" ref="O715" si="817">SUM(O716:P717)</f>
        <v>199600</v>
      </c>
      <c r="P715" s="238"/>
      <c r="Q715" s="237">
        <f t="shared" ref="Q715" si="818">SUM(Q716:R717)</f>
        <v>204600</v>
      </c>
      <c r="R715" s="238"/>
      <c r="S715" s="32"/>
    </row>
    <row r="716" spans="2:19" ht="15" customHeight="1" x14ac:dyDescent="0.25">
      <c r="B716" s="33"/>
      <c r="C716" s="263">
        <v>31</v>
      </c>
      <c r="D716" s="264"/>
      <c r="E716" s="265" t="s">
        <v>39</v>
      </c>
      <c r="F716" s="265"/>
      <c r="G716" s="237">
        <v>108585.15</v>
      </c>
      <c r="H716" s="238"/>
      <c r="I716" s="242">
        <v>170000</v>
      </c>
      <c r="J716" s="242"/>
      <c r="K716" s="237">
        <v>189000</v>
      </c>
      <c r="L716" s="238"/>
      <c r="M716" s="44"/>
      <c r="N716" s="64">
        <v>189000</v>
      </c>
      <c r="O716" s="242">
        <v>195000</v>
      </c>
      <c r="P716" s="242"/>
      <c r="Q716" s="237">
        <v>200000</v>
      </c>
      <c r="R716" s="238"/>
      <c r="S716" s="32" t="s">
        <v>362</v>
      </c>
    </row>
    <row r="717" spans="2:19" x14ac:dyDescent="0.25">
      <c r="B717" s="33"/>
      <c r="C717" s="263">
        <v>32</v>
      </c>
      <c r="D717" s="264"/>
      <c r="E717" s="265" t="s">
        <v>40</v>
      </c>
      <c r="F717" s="265"/>
      <c r="G717" s="237">
        <v>3000.68</v>
      </c>
      <c r="H717" s="238"/>
      <c r="I717" s="242">
        <v>3600</v>
      </c>
      <c r="J717" s="242"/>
      <c r="K717" s="237">
        <v>4600</v>
      </c>
      <c r="L717" s="238"/>
      <c r="M717" s="44"/>
      <c r="N717" s="64">
        <v>4600</v>
      </c>
      <c r="O717" s="242">
        <v>4600</v>
      </c>
      <c r="P717" s="242"/>
      <c r="Q717" s="237">
        <v>4600</v>
      </c>
      <c r="R717" s="238"/>
      <c r="S717" s="32" t="s">
        <v>362</v>
      </c>
    </row>
    <row r="718" spans="2:19" ht="30.75" customHeight="1" x14ac:dyDescent="0.25">
      <c r="B718" s="35"/>
      <c r="C718" s="271" t="s">
        <v>288</v>
      </c>
      <c r="D718" s="272"/>
      <c r="E718" s="315" t="s">
        <v>287</v>
      </c>
      <c r="F718" s="315"/>
      <c r="G718" s="269">
        <f>G722</f>
        <v>25360.400000000001</v>
      </c>
      <c r="H718" s="270"/>
      <c r="I718" s="269">
        <f t="shared" ref="I718" si="819">I722</f>
        <v>33700</v>
      </c>
      <c r="J718" s="270"/>
      <c r="K718" s="269">
        <f t="shared" ref="K718" si="820">K722</f>
        <v>45400</v>
      </c>
      <c r="L718" s="270"/>
      <c r="M718" s="123">
        <f>N718-K718</f>
        <v>0</v>
      </c>
      <c r="N718" s="70">
        <f>N722</f>
        <v>45400</v>
      </c>
      <c r="O718" s="337">
        <f t="shared" ref="O718" si="821">O722</f>
        <v>45400</v>
      </c>
      <c r="P718" s="270"/>
      <c r="Q718" s="269">
        <f t="shared" ref="Q718" si="822">Q722</f>
        <v>45400</v>
      </c>
      <c r="R718" s="270"/>
      <c r="S718" s="32"/>
    </row>
    <row r="719" spans="2:19" x14ac:dyDescent="0.25">
      <c r="B719" s="121"/>
      <c r="C719" s="261" t="s">
        <v>111</v>
      </c>
      <c r="D719" s="262"/>
      <c r="E719" s="278" t="s">
        <v>24</v>
      </c>
      <c r="F719" s="278"/>
      <c r="G719" s="226">
        <v>8983.3700000000008</v>
      </c>
      <c r="H719" s="227"/>
      <c r="I719" s="226">
        <v>16664</v>
      </c>
      <c r="J719" s="227"/>
      <c r="K719" s="226">
        <v>28400</v>
      </c>
      <c r="L719" s="227"/>
      <c r="M719" s="95">
        <f t="shared" ref="M719:M720" si="823">N719-K719</f>
        <v>0</v>
      </c>
      <c r="N719" s="96">
        <v>28400</v>
      </c>
      <c r="O719" s="295"/>
      <c r="P719" s="227"/>
      <c r="Q719" s="226"/>
      <c r="R719" s="227"/>
      <c r="S719" s="118"/>
    </row>
    <row r="720" spans="2:19" ht="15.75" customHeight="1" x14ac:dyDescent="0.25">
      <c r="B720" s="121"/>
      <c r="C720" s="261" t="s">
        <v>286</v>
      </c>
      <c r="D720" s="262"/>
      <c r="E720" s="278" t="s">
        <v>32</v>
      </c>
      <c r="F720" s="278"/>
      <c r="G720" s="226">
        <v>15877.03</v>
      </c>
      <c r="H720" s="227"/>
      <c r="I720" s="226">
        <v>17036</v>
      </c>
      <c r="J720" s="227"/>
      <c r="K720" s="226">
        <v>17000</v>
      </c>
      <c r="L720" s="227"/>
      <c r="M720" s="95">
        <f t="shared" si="823"/>
        <v>0</v>
      </c>
      <c r="N720" s="96">
        <v>17000</v>
      </c>
      <c r="O720" s="295"/>
      <c r="P720" s="227"/>
      <c r="Q720" s="226"/>
      <c r="R720" s="227"/>
      <c r="S720" s="118"/>
    </row>
    <row r="721" spans="2:19" ht="15.75" customHeight="1" x14ac:dyDescent="0.25">
      <c r="B721" s="121"/>
      <c r="C721" s="261" t="s">
        <v>153</v>
      </c>
      <c r="D721" s="262"/>
      <c r="E721" s="261" t="s">
        <v>33</v>
      </c>
      <c r="F721" s="262"/>
      <c r="G721" s="226">
        <v>500</v>
      </c>
      <c r="H721" s="227"/>
      <c r="I721" s="226">
        <v>0</v>
      </c>
      <c r="J721" s="227"/>
      <c r="K721" s="226">
        <v>0</v>
      </c>
      <c r="L721" s="227"/>
      <c r="M721" s="95"/>
      <c r="N721" s="96"/>
      <c r="O721" s="226"/>
      <c r="P721" s="227"/>
      <c r="Q721" s="226"/>
      <c r="R721" s="227"/>
      <c r="S721" s="118"/>
    </row>
    <row r="722" spans="2:19" ht="15" customHeight="1" x14ac:dyDescent="0.25">
      <c r="B722" s="34"/>
      <c r="C722" s="266">
        <v>3</v>
      </c>
      <c r="D722" s="267"/>
      <c r="E722" s="268" t="s">
        <v>38</v>
      </c>
      <c r="F722" s="268"/>
      <c r="G722" s="273">
        <f>SUM(G723:H724)</f>
        <v>25360.400000000001</v>
      </c>
      <c r="H722" s="274"/>
      <c r="I722" s="273">
        <f t="shared" ref="I722" si="824">SUM(I723:J724)</f>
        <v>33700</v>
      </c>
      <c r="J722" s="274"/>
      <c r="K722" s="273">
        <f t="shared" ref="K722" si="825">SUM(K723:L724)</f>
        <v>45400</v>
      </c>
      <c r="L722" s="274"/>
      <c r="M722" s="22"/>
      <c r="N722" s="66">
        <f>SUM(N723:N724)</f>
        <v>45400</v>
      </c>
      <c r="O722" s="275">
        <f t="shared" ref="O722" si="826">SUM(O723:P724)</f>
        <v>45400</v>
      </c>
      <c r="P722" s="274"/>
      <c r="Q722" s="273">
        <f t="shared" ref="Q722" si="827">SUM(Q723:R724)</f>
        <v>45400</v>
      </c>
      <c r="R722" s="274"/>
      <c r="S722" s="40"/>
    </row>
    <row r="723" spans="2:19" ht="15" customHeight="1" x14ac:dyDescent="0.25">
      <c r="B723" s="33"/>
      <c r="C723" s="263">
        <v>32</v>
      </c>
      <c r="D723" s="264"/>
      <c r="E723" s="265" t="s">
        <v>40</v>
      </c>
      <c r="F723" s="265"/>
      <c r="G723" s="237">
        <v>24803.82</v>
      </c>
      <c r="H723" s="238"/>
      <c r="I723" s="242">
        <v>33000</v>
      </c>
      <c r="J723" s="242"/>
      <c r="K723" s="237">
        <v>44700</v>
      </c>
      <c r="L723" s="238"/>
      <c r="M723" s="44"/>
      <c r="N723" s="64">
        <v>44700</v>
      </c>
      <c r="O723" s="242">
        <v>44700</v>
      </c>
      <c r="P723" s="242"/>
      <c r="Q723" s="237">
        <v>44700</v>
      </c>
      <c r="R723" s="238"/>
      <c r="S723" s="32" t="s">
        <v>362</v>
      </c>
    </row>
    <row r="724" spans="2:19" ht="18.75" customHeight="1" x14ac:dyDescent="0.25">
      <c r="B724" s="33"/>
      <c r="C724" s="263">
        <v>34</v>
      </c>
      <c r="D724" s="264"/>
      <c r="E724" s="265" t="s">
        <v>41</v>
      </c>
      <c r="F724" s="265"/>
      <c r="G724" s="237">
        <v>556.58000000000004</v>
      </c>
      <c r="H724" s="238"/>
      <c r="I724" s="242">
        <v>700</v>
      </c>
      <c r="J724" s="242"/>
      <c r="K724" s="237">
        <v>700</v>
      </c>
      <c r="L724" s="238"/>
      <c r="M724" s="44"/>
      <c r="N724" s="64">
        <v>700</v>
      </c>
      <c r="O724" s="242">
        <v>700</v>
      </c>
      <c r="P724" s="242"/>
      <c r="Q724" s="237">
        <v>700</v>
      </c>
      <c r="R724" s="238"/>
      <c r="S724" s="32" t="s">
        <v>362</v>
      </c>
    </row>
    <row r="725" spans="2:19" ht="28.5" customHeight="1" x14ac:dyDescent="0.25">
      <c r="B725" s="35"/>
      <c r="C725" s="271" t="s">
        <v>289</v>
      </c>
      <c r="D725" s="272"/>
      <c r="E725" s="315" t="s">
        <v>290</v>
      </c>
      <c r="F725" s="315"/>
      <c r="G725" s="269">
        <f>G728</f>
        <v>7139.65</v>
      </c>
      <c r="H725" s="270"/>
      <c r="I725" s="269">
        <f t="shared" ref="I725" si="828">I728</f>
        <v>2700</v>
      </c>
      <c r="J725" s="270"/>
      <c r="K725" s="269">
        <f t="shared" ref="K725" si="829">K728</f>
        <v>2700</v>
      </c>
      <c r="L725" s="270"/>
      <c r="M725" s="123">
        <f>N725-K725</f>
        <v>0</v>
      </c>
      <c r="N725" s="70">
        <f>N728</f>
        <v>2700</v>
      </c>
      <c r="O725" s="337">
        <f t="shared" ref="O725" si="830">O728</f>
        <v>2700</v>
      </c>
      <c r="P725" s="270"/>
      <c r="Q725" s="269">
        <f t="shared" ref="Q725" si="831">Q728</f>
        <v>2700</v>
      </c>
      <c r="R725" s="270"/>
      <c r="S725" s="32"/>
    </row>
    <row r="726" spans="2:19" ht="28.5" customHeight="1" x14ac:dyDescent="0.25">
      <c r="B726" s="121"/>
      <c r="C726" s="261" t="s">
        <v>111</v>
      </c>
      <c r="D726" s="262"/>
      <c r="E726" s="278" t="s">
        <v>24</v>
      </c>
      <c r="F726" s="278"/>
      <c r="G726" s="226">
        <v>7139.65</v>
      </c>
      <c r="H726" s="227"/>
      <c r="I726" s="226">
        <v>2700</v>
      </c>
      <c r="J726" s="227"/>
      <c r="K726" s="226">
        <v>2700</v>
      </c>
      <c r="L726" s="227"/>
      <c r="M726" s="95">
        <f t="shared" ref="M726:M727" si="832">N726-K726</f>
        <v>0</v>
      </c>
      <c r="N726" s="96">
        <v>2700</v>
      </c>
      <c r="O726" s="295"/>
      <c r="P726" s="227"/>
      <c r="Q726" s="226"/>
      <c r="R726" s="227"/>
      <c r="S726" s="118"/>
    </row>
    <row r="727" spans="2:19" ht="15" customHeight="1" x14ac:dyDescent="0.25">
      <c r="B727" s="121"/>
      <c r="C727" s="261" t="s">
        <v>286</v>
      </c>
      <c r="D727" s="262"/>
      <c r="E727" s="278" t="s">
        <v>32</v>
      </c>
      <c r="F727" s="278"/>
      <c r="G727" s="226">
        <v>0</v>
      </c>
      <c r="H727" s="227"/>
      <c r="I727" s="226">
        <v>0</v>
      </c>
      <c r="J727" s="227"/>
      <c r="K727" s="226">
        <v>0</v>
      </c>
      <c r="L727" s="227"/>
      <c r="M727" s="95">
        <f t="shared" si="832"/>
        <v>0</v>
      </c>
      <c r="N727" s="96">
        <v>0</v>
      </c>
      <c r="O727" s="295"/>
      <c r="P727" s="227"/>
      <c r="Q727" s="226"/>
      <c r="R727" s="227"/>
      <c r="S727" s="118"/>
    </row>
    <row r="728" spans="2:19" ht="17.25" customHeight="1" x14ac:dyDescent="0.25">
      <c r="B728" s="34"/>
      <c r="C728" s="266">
        <v>3</v>
      </c>
      <c r="D728" s="267"/>
      <c r="E728" s="268" t="s">
        <v>38</v>
      </c>
      <c r="F728" s="268"/>
      <c r="G728" s="273">
        <f>SUM(G729:H729)</f>
        <v>7139.65</v>
      </c>
      <c r="H728" s="274"/>
      <c r="I728" s="273">
        <f>SUM(I729:J729)</f>
        <v>2700</v>
      </c>
      <c r="J728" s="274"/>
      <c r="K728" s="273">
        <f>SUM(K729:L729)</f>
        <v>2700</v>
      </c>
      <c r="L728" s="274"/>
      <c r="M728" s="22"/>
      <c r="N728" s="66">
        <f>SUM(N729)</f>
        <v>2700</v>
      </c>
      <c r="O728" s="275">
        <f>SUM(O729:P729)</f>
        <v>2700</v>
      </c>
      <c r="P728" s="274"/>
      <c r="Q728" s="273">
        <f>SUM(Q729:R729)</f>
        <v>2700</v>
      </c>
      <c r="R728" s="274"/>
      <c r="S728" s="32"/>
    </row>
    <row r="729" spans="2:19" ht="26.25" customHeight="1" x14ac:dyDescent="0.25">
      <c r="B729" s="33"/>
      <c r="C729" s="263">
        <v>32</v>
      </c>
      <c r="D729" s="264"/>
      <c r="E729" s="265" t="s">
        <v>40</v>
      </c>
      <c r="F729" s="265"/>
      <c r="G729" s="237">
        <v>7139.65</v>
      </c>
      <c r="H729" s="238"/>
      <c r="I729" s="242">
        <v>2700</v>
      </c>
      <c r="J729" s="242"/>
      <c r="K729" s="237">
        <v>2700</v>
      </c>
      <c r="L729" s="238"/>
      <c r="M729" s="44"/>
      <c r="N729" s="64">
        <v>2700</v>
      </c>
      <c r="O729" s="242">
        <v>2700</v>
      </c>
      <c r="P729" s="242"/>
      <c r="Q729" s="237">
        <v>2700</v>
      </c>
      <c r="R729" s="238"/>
      <c r="S729" s="32" t="s">
        <v>362</v>
      </c>
    </row>
    <row r="730" spans="2:19" ht="28.5" customHeight="1" x14ac:dyDescent="0.25">
      <c r="B730" s="35"/>
      <c r="C730" s="271" t="s">
        <v>291</v>
      </c>
      <c r="D730" s="272"/>
      <c r="E730" s="315" t="s">
        <v>384</v>
      </c>
      <c r="F730" s="315"/>
      <c r="G730" s="269">
        <f>G733</f>
        <v>1444.97</v>
      </c>
      <c r="H730" s="270"/>
      <c r="I730" s="269">
        <f t="shared" ref="I730" si="833">I733</f>
        <v>7500</v>
      </c>
      <c r="J730" s="270"/>
      <c r="K730" s="269">
        <f t="shared" ref="K730" si="834">K733</f>
        <v>3000</v>
      </c>
      <c r="L730" s="270"/>
      <c r="M730" s="123">
        <f>N730-K730</f>
        <v>0</v>
      </c>
      <c r="N730" s="70">
        <f>N733</f>
        <v>3000</v>
      </c>
      <c r="O730" s="337">
        <f t="shared" ref="O730" si="835">O733</f>
        <v>3000</v>
      </c>
      <c r="P730" s="270"/>
      <c r="Q730" s="269">
        <f t="shared" ref="Q730" si="836">Q733</f>
        <v>3000</v>
      </c>
      <c r="R730" s="270"/>
      <c r="S730" s="32"/>
    </row>
    <row r="731" spans="2:19" x14ac:dyDescent="0.25">
      <c r="B731" s="121"/>
      <c r="C731" s="261" t="s">
        <v>111</v>
      </c>
      <c r="D731" s="262"/>
      <c r="E731" s="278" t="s">
        <v>24</v>
      </c>
      <c r="F731" s="278"/>
      <c r="G731" s="226">
        <v>1444.97</v>
      </c>
      <c r="H731" s="227"/>
      <c r="I731" s="226">
        <v>7500</v>
      </c>
      <c r="J731" s="227"/>
      <c r="K731" s="226">
        <v>3000</v>
      </c>
      <c r="L731" s="227"/>
      <c r="M731" s="95">
        <f t="shared" ref="M731:M732" si="837">N731-K731</f>
        <v>0</v>
      </c>
      <c r="N731" s="96">
        <v>3000</v>
      </c>
      <c r="O731" s="295"/>
      <c r="P731" s="227"/>
      <c r="Q731" s="226"/>
      <c r="R731" s="227"/>
      <c r="S731" s="118"/>
    </row>
    <row r="732" spans="2:19" ht="18" customHeight="1" x14ac:dyDescent="0.25">
      <c r="B732" s="121"/>
      <c r="C732" s="261" t="s">
        <v>286</v>
      </c>
      <c r="D732" s="262"/>
      <c r="E732" s="278" t="s">
        <v>32</v>
      </c>
      <c r="F732" s="278"/>
      <c r="G732" s="226">
        <v>0</v>
      </c>
      <c r="H732" s="227"/>
      <c r="I732" s="226">
        <v>0</v>
      </c>
      <c r="J732" s="227"/>
      <c r="K732" s="226">
        <v>0</v>
      </c>
      <c r="L732" s="227"/>
      <c r="M732" s="95">
        <f t="shared" si="837"/>
        <v>0</v>
      </c>
      <c r="N732" s="96">
        <v>0</v>
      </c>
      <c r="O732" s="295"/>
      <c r="P732" s="227"/>
      <c r="Q732" s="226"/>
      <c r="R732" s="227"/>
      <c r="S732" s="118"/>
    </row>
    <row r="733" spans="2:19" ht="27.75" customHeight="1" x14ac:dyDescent="0.25">
      <c r="B733" s="34"/>
      <c r="C733" s="266">
        <v>4</v>
      </c>
      <c r="D733" s="267"/>
      <c r="E733" s="268" t="s">
        <v>45</v>
      </c>
      <c r="F733" s="268"/>
      <c r="G733" s="273">
        <f>SUM(G734:H734)</f>
        <v>1444.97</v>
      </c>
      <c r="H733" s="274"/>
      <c r="I733" s="273">
        <f>SUM(I734:J734)</f>
        <v>7500</v>
      </c>
      <c r="J733" s="274"/>
      <c r="K733" s="273">
        <f>SUM(K734:L734)</f>
        <v>3000</v>
      </c>
      <c r="L733" s="274"/>
      <c r="M733" s="22"/>
      <c r="N733" s="66">
        <f>SUM(N734)</f>
        <v>3000</v>
      </c>
      <c r="O733" s="275">
        <f>SUM(O734:P734)</f>
        <v>3000</v>
      </c>
      <c r="P733" s="274"/>
      <c r="Q733" s="273">
        <f>SUM(Q734:R734)</f>
        <v>3000</v>
      </c>
      <c r="R733" s="274"/>
      <c r="S733" s="32"/>
    </row>
    <row r="734" spans="2:19" ht="43.5" customHeight="1" x14ac:dyDescent="0.25">
      <c r="B734" s="33"/>
      <c r="C734" s="263">
        <v>42</v>
      </c>
      <c r="D734" s="264"/>
      <c r="E734" s="265" t="s">
        <v>51</v>
      </c>
      <c r="F734" s="265"/>
      <c r="G734" s="237">
        <v>1444.97</v>
      </c>
      <c r="H734" s="238"/>
      <c r="I734" s="242">
        <v>7500</v>
      </c>
      <c r="J734" s="242"/>
      <c r="K734" s="237">
        <v>3000</v>
      </c>
      <c r="L734" s="238"/>
      <c r="M734" s="44"/>
      <c r="N734" s="64">
        <v>3000</v>
      </c>
      <c r="O734" s="242">
        <v>3000</v>
      </c>
      <c r="P734" s="242"/>
      <c r="Q734" s="237">
        <v>3000</v>
      </c>
      <c r="R734" s="238"/>
      <c r="S734" s="32" t="s">
        <v>362</v>
      </c>
    </row>
    <row r="735" spans="2:19" ht="33" customHeight="1" x14ac:dyDescent="0.25">
      <c r="B735" s="37"/>
      <c r="C735" s="276" t="s">
        <v>292</v>
      </c>
      <c r="D735" s="277"/>
      <c r="E735" s="301" t="s">
        <v>293</v>
      </c>
      <c r="F735" s="301"/>
      <c r="G735" s="302">
        <f>G736</f>
        <v>226.8</v>
      </c>
      <c r="H735" s="303"/>
      <c r="I735" s="302">
        <f>I736</f>
        <v>1400</v>
      </c>
      <c r="J735" s="303"/>
      <c r="K735" s="302">
        <f>K736</f>
        <v>1400</v>
      </c>
      <c r="L735" s="303"/>
      <c r="M735" s="77">
        <f>M736</f>
        <v>0</v>
      </c>
      <c r="N735" s="77">
        <f>N736</f>
        <v>1400</v>
      </c>
      <c r="O735" s="336">
        <f>O736</f>
        <v>1400</v>
      </c>
      <c r="P735" s="303"/>
      <c r="Q735" s="302">
        <f>Q736</f>
        <v>1400</v>
      </c>
      <c r="R735" s="303"/>
      <c r="S735" s="30"/>
    </row>
    <row r="736" spans="2:19" ht="26.25" customHeight="1" x14ac:dyDescent="0.25">
      <c r="B736" s="35"/>
      <c r="C736" s="271" t="s">
        <v>294</v>
      </c>
      <c r="D736" s="272"/>
      <c r="E736" s="315" t="s">
        <v>293</v>
      </c>
      <c r="F736" s="315"/>
      <c r="G736" s="269">
        <f>G739</f>
        <v>226.8</v>
      </c>
      <c r="H736" s="270"/>
      <c r="I736" s="269">
        <f t="shared" ref="I736" si="838">I739</f>
        <v>1400</v>
      </c>
      <c r="J736" s="270"/>
      <c r="K736" s="269">
        <f t="shared" ref="K736" si="839">K739</f>
        <v>1400</v>
      </c>
      <c r="L736" s="270"/>
      <c r="M736" s="123">
        <f>N736-K736</f>
        <v>0</v>
      </c>
      <c r="N736" s="70">
        <f>N739</f>
        <v>1400</v>
      </c>
      <c r="O736" s="337">
        <f t="shared" ref="O736" si="840">O739</f>
        <v>1400</v>
      </c>
      <c r="P736" s="270"/>
      <c r="Q736" s="269">
        <f t="shared" ref="Q736" si="841">Q739</f>
        <v>1400</v>
      </c>
      <c r="R736" s="270"/>
      <c r="S736" s="32"/>
    </row>
    <row r="737" spans="2:20" ht="19.5" customHeight="1" x14ac:dyDescent="0.25">
      <c r="B737" s="121"/>
      <c r="C737" s="261" t="s">
        <v>111</v>
      </c>
      <c r="D737" s="262"/>
      <c r="E737" s="278" t="s">
        <v>24</v>
      </c>
      <c r="F737" s="278"/>
      <c r="G737" s="226">
        <v>0</v>
      </c>
      <c r="H737" s="227"/>
      <c r="I737" s="226">
        <v>1000</v>
      </c>
      <c r="J737" s="227"/>
      <c r="K737" s="226">
        <v>1100</v>
      </c>
      <c r="L737" s="227"/>
      <c r="M737" s="95">
        <f t="shared" ref="M737:M738" si="842">N737-K737</f>
        <v>300</v>
      </c>
      <c r="N737" s="96">
        <v>1400</v>
      </c>
      <c r="O737" s="295"/>
      <c r="P737" s="227"/>
      <c r="Q737" s="226"/>
      <c r="R737" s="227"/>
      <c r="S737" s="118"/>
    </row>
    <row r="738" spans="2:20" ht="16.5" customHeight="1" x14ac:dyDescent="0.25">
      <c r="B738" s="121"/>
      <c r="C738" s="261" t="s">
        <v>112</v>
      </c>
      <c r="D738" s="262"/>
      <c r="E738" s="278" t="s">
        <v>26</v>
      </c>
      <c r="F738" s="278"/>
      <c r="G738" s="226">
        <v>226.8</v>
      </c>
      <c r="H738" s="227"/>
      <c r="I738" s="226">
        <v>400</v>
      </c>
      <c r="J738" s="227"/>
      <c r="K738" s="226">
        <v>300</v>
      </c>
      <c r="L738" s="227"/>
      <c r="M738" s="95">
        <f t="shared" si="842"/>
        <v>-300</v>
      </c>
      <c r="N738" s="96">
        <v>0</v>
      </c>
      <c r="O738" s="295"/>
      <c r="P738" s="227"/>
      <c r="Q738" s="226"/>
      <c r="R738" s="227"/>
      <c r="S738" s="118"/>
    </row>
    <row r="739" spans="2:20" ht="17.25" customHeight="1" x14ac:dyDescent="0.25">
      <c r="B739" s="34"/>
      <c r="C739" s="266">
        <v>3</v>
      </c>
      <c r="D739" s="267"/>
      <c r="E739" s="268" t="s">
        <v>38</v>
      </c>
      <c r="F739" s="268"/>
      <c r="G739" s="273">
        <f>SUM(G740:H740)</f>
        <v>226.8</v>
      </c>
      <c r="H739" s="274"/>
      <c r="I739" s="273">
        <f>SUM(I740:J740)</f>
        <v>1400</v>
      </c>
      <c r="J739" s="274"/>
      <c r="K739" s="273">
        <f>SUM(K740:L740)</f>
        <v>1400</v>
      </c>
      <c r="L739" s="274"/>
      <c r="M739" s="22"/>
      <c r="N739" s="66">
        <f>SUM(N740)</f>
        <v>1400</v>
      </c>
      <c r="O739" s="275">
        <f>SUM(O740:P740)</f>
        <v>1400</v>
      </c>
      <c r="P739" s="274"/>
      <c r="Q739" s="273">
        <f>SUM(Q740:R740)</f>
        <v>1400</v>
      </c>
      <c r="R739" s="274"/>
      <c r="S739" s="32"/>
    </row>
    <row r="740" spans="2:20" ht="14.25" customHeight="1" x14ac:dyDescent="0.25">
      <c r="B740" s="33"/>
      <c r="C740" s="263">
        <v>38</v>
      </c>
      <c r="D740" s="264"/>
      <c r="E740" s="265" t="s">
        <v>44</v>
      </c>
      <c r="F740" s="265"/>
      <c r="G740" s="237">
        <v>226.8</v>
      </c>
      <c r="H740" s="238"/>
      <c r="I740" s="242">
        <v>1400</v>
      </c>
      <c r="J740" s="242"/>
      <c r="K740" s="237">
        <v>1400</v>
      </c>
      <c r="L740" s="238"/>
      <c r="M740" s="44"/>
      <c r="N740" s="64">
        <v>1400</v>
      </c>
      <c r="O740" s="242">
        <v>1400</v>
      </c>
      <c r="P740" s="242"/>
      <c r="Q740" s="237">
        <v>1400</v>
      </c>
      <c r="R740" s="238"/>
      <c r="S740" s="32" t="s">
        <v>362</v>
      </c>
    </row>
    <row r="741" spans="2:20" ht="27" customHeight="1" x14ac:dyDescent="0.25">
      <c r="B741" s="37"/>
      <c r="C741" s="276" t="s">
        <v>295</v>
      </c>
      <c r="D741" s="277"/>
      <c r="E741" s="301" t="s">
        <v>415</v>
      </c>
      <c r="F741" s="301"/>
      <c r="G741" s="302">
        <f>G742</f>
        <v>0</v>
      </c>
      <c r="H741" s="303"/>
      <c r="I741" s="302">
        <f t="shared" ref="I741" si="843">I742</f>
        <v>0</v>
      </c>
      <c r="J741" s="303"/>
      <c r="K741" s="302">
        <f t="shared" ref="K741" si="844">K742</f>
        <v>350000</v>
      </c>
      <c r="L741" s="303"/>
      <c r="M741" s="125">
        <f>M742</f>
        <v>-350000</v>
      </c>
      <c r="N741" s="77">
        <f>N742</f>
        <v>0</v>
      </c>
      <c r="O741" s="336">
        <f t="shared" ref="O741" si="845">O742</f>
        <v>0</v>
      </c>
      <c r="P741" s="303"/>
      <c r="Q741" s="302">
        <f t="shared" ref="Q741" si="846">Q742</f>
        <v>0</v>
      </c>
      <c r="R741" s="303"/>
      <c r="S741" s="30"/>
    </row>
    <row r="742" spans="2:20" ht="43.5" customHeight="1" x14ac:dyDescent="0.25">
      <c r="B742" s="35"/>
      <c r="C742" s="271" t="s">
        <v>296</v>
      </c>
      <c r="D742" s="272"/>
      <c r="E742" s="315" t="s">
        <v>297</v>
      </c>
      <c r="F742" s="315"/>
      <c r="G742" s="269">
        <f>G747</f>
        <v>0</v>
      </c>
      <c r="H742" s="270"/>
      <c r="I742" s="269">
        <f t="shared" ref="I742" si="847">I747</f>
        <v>0</v>
      </c>
      <c r="J742" s="270"/>
      <c r="K742" s="269">
        <f t="shared" ref="K742" si="848">K747</f>
        <v>350000</v>
      </c>
      <c r="L742" s="270"/>
      <c r="M742" s="123">
        <f>N742-K742</f>
        <v>-350000</v>
      </c>
      <c r="N742" s="70">
        <f>N747</f>
        <v>0</v>
      </c>
      <c r="O742" s="337">
        <f t="shared" ref="O742" si="849">O747</f>
        <v>0</v>
      </c>
      <c r="P742" s="270"/>
      <c r="Q742" s="269">
        <f t="shared" ref="Q742" si="850">Q747</f>
        <v>0</v>
      </c>
      <c r="R742" s="270"/>
      <c r="S742" s="32"/>
    </row>
    <row r="743" spans="2:20" ht="15.75" customHeight="1" x14ac:dyDescent="0.25">
      <c r="B743" s="121"/>
      <c r="C743" s="261" t="s">
        <v>111</v>
      </c>
      <c r="D743" s="262"/>
      <c r="E743" s="278" t="s">
        <v>24</v>
      </c>
      <c r="F743" s="278"/>
      <c r="G743" s="226">
        <v>0</v>
      </c>
      <c r="H743" s="227"/>
      <c r="I743" s="226">
        <v>0</v>
      </c>
      <c r="J743" s="227"/>
      <c r="K743" s="226">
        <v>0</v>
      </c>
      <c r="L743" s="227"/>
      <c r="M743" s="95">
        <f t="shared" ref="M743:M746" si="851">N743-K743</f>
        <v>0</v>
      </c>
      <c r="N743" s="96">
        <v>0</v>
      </c>
      <c r="O743" s="295"/>
      <c r="P743" s="227"/>
      <c r="Q743" s="226"/>
      <c r="R743" s="227"/>
      <c r="S743" s="118"/>
    </row>
    <row r="744" spans="2:20" ht="26.25" customHeight="1" x14ac:dyDescent="0.25">
      <c r="B744" s="121"/>
      <c r="C744" s="261" t="s">
        <v>113</v>
      </c>
      <c r="D744" s="262"/>
      <c r="E744" s="278" t="s">
        <v>29</v>
      </c>
      <c r="F744" s="278"/>
      <c r="G744" s="226">
        <v>0</v>
      </c>
      <c r="H744" s="227"/>
      <c r="I744" s="226">
        <v>0</v>
      </c>
      <c r="J744" s="227"/>
      <c r="K744" s="226">
        <v>0</v>
      </c>
      <c r="L744" s="227"/>
      <c r="M744" s="95">
        <f t="shared" si="851"/>
        <v>0</v>
      </c>
      <c r="N744" s="96">
        <v>0</v>
      </c>
      <c r="O744" s="295"/>
      <c r="P744" s="227"/>
      <c r="Q744" s="226"/>
      <c r="R744" s="227"/>
      <c r="S744" s="118"/>
    </row>
    <row r="745" spans="2:20" x14ac:dyDescent="0.25">
      <c r="B745" s="121"/>
      <c r="C745" s="261" t="s">
        <v>146</v>
      </c>
      <c r="D745" s="262"/>
      <c r="E745" s="278" t="s">
        <v>27</v>
      </c>
      <c r="F745" s="278"/>
      <c r="G745" s="226">
        <v>0</v>
      </c>
      <c r="H745" s="227"/>
      <c r="I745" s="226">
        <v>0</v>
      </c>
      <c r="J745" s="227"/>
      <c r="K745" s="226">
        <v>350000</v>
      </c>
      <c r="L745" s="227"/>
      <c r="M745" s="95">
        <f t="shared" si="851"/>
        <v>-350000</v>
      </c>
      <c r="N745" s="96">
        <v>0</v>
      </c>
      <c r="O745" s="295"/>
      <c r="P745" s="227"/>
      <c r="Q745" s="226"/>
      <c r="R745" s="227"/>
      <c r="S745" s="118"/>
    </row>
    <row r="746" spans="2:20" x14ac:dyDescent="0.25">
      <c r="B746" s="121"/>
      <c r="C746" s="261" t="s">
        <v>334</v>
      </c>
      <c r="D746" s="262"/>
      <c r="E746" s="278" t="s">
        <v>335</v>
      </c>
      <c r="F746" s="278"/>
      <c r="G746" s="226">
        <v>0</v>
      </c>
      <c r="H746" s="227"/>
      <c r="I746" s="226">
        <v>0</v>
      </c>
      <c r="J746" s="227"/>
      <c r="K746" s="226">
        <v>0</v>
      </c>
      <c r="L746" s="227"/>
      <c r="M746" s="95">
        <f t="shared" si="851"/>
        <v>0</v>
      </c>
      <c r="N746" s="96">
        <v>0</v>
      </c>
      <c r="O746" s="295"/>
      <c r="P746" s="227"/>
      <c r="Q746" s="226"/>
      <c r="R746" s="227"/>
      <c r="S746" s="118"/>
    </row>
    <row r="747" spans="2:20" ht="25.5" customHeight="1" x14ac:dyDescent="0.25">
      <c r="B747" s="34"/>
      <c r="C747" s="266">
        <v>4</v>
      </c>
      <c r="D747" s="267"/>
      <c r="E747" s="268" t="s">
        <v>45</v>
      </c>
      <c r="F747" s="268"/>
      <c r="G747" s="273">
        <f>SUM(G748:H748)</f>
        <v>0</v>
      </c>
      <c r="H747" s="274"/>
      <c r="I747" s="273">
        <f>SUM(I748:J748)</f>
        <v>0</v>
      </c>
      <c r="J747" s="274"/>
      <c r="K747" s="273">
        <f>SUM(K748:L748)</f>
        <v>350000</v>
      </c>
      <c r="L747" s="274"/>
      <c r="M747" s="22"/>
      <c r="N747" s="66">
        <f>SUM(N748)</f>
        <v>0</v>
      </c>
      <c r="O747" s="275">
        <f>SUM(O748:P748)</f>
        <v>0</v>
      </c>
      <c r="P747" s="274"/>
      <c r="Q747" s="273">
        <f>SUM(Q748:R748)</f>
        <v>0</v>
      </c>
      <c r="R747" s="274"/>
      <c r="S747" s="32"/>
    </row>
    <row r="748" spans="2:20" ht="29.25" customHeight="1" x14ac:dyDescent="0.25">
      <c r="B748" s="33"/>
      <c r="C748" s="263">
        <v>42</v>
      </c>
      <c r="D748" s="264"/>
      <c r="E748" s="265" t="s">
        <v>51</v>
      </c>
      <c r="F748" s="265"/>
      <c r="G748" s="237">
        <v>0</v>
      </c>
      <c r="H748" s="238"/>
      <c r="I748" s="242">
        <v>0</v>
      </c>
      <c r="J748" s="242"/>
      <c r="K748" s="237">
        <v>350000</v>
      </c>
      <c r="L748" s="238"/>
      <c r="M748" s="44"/>
      <c r="N748" s="64">
        <v>0</v>
      </c>
      <c r="O748" s="242">
        <v>0</v>
      </c>
      <c r="P748" s="242"/>
      <c r="Q748" s="237">
        <v>0</v>
      </c>
      <c r="R748" s="238"/>
      <c r="S748" s="32" t="s">
        <v>362</v>
      </c>
      <c r="T748" s="176"/>
    </row>
    <row r="749" spans="2:20" x14ac:dyDescent="0.25">
      <c r="B749" s="38"/>
      <c r="C749" s="375" t="s">
        <v>298</v>
      </c>
      <c r="D749" s="376"/>
      <c r="E749" s="377" t="s">
        <v>299</v>
      </c>
      <c r="F749" s="377"/>
      <c r="G749" s="378">
        <f>G750</f>
        <v>0</v>
      </c>
      <c r="H749" s="379"/>
      <c r="I749" s="378">
        <f t="shared" ref="I749" si="852">I750</f>
        <v>0</v>
      </c>
      <c r="J749" s="379"/>
      <c r="K749" s="378">
        <f t="shared" ref="K749" si="853">K750</f>
        <v>0</v>
      </c>
      <c r="L749" s="379"/>
      <c r="M749" s="78">
        <f>M750</f>
        <v>0</v>
      </c>
      <c r="N749" s="78">
        <f>N750</f>
        <v>0</v>
      </c>
      <c r="O749" s="380">
        <f t="shared" ref="O749" si="854">O750</f>
        <v>0</v>
      </c>
      <c r="P749" s="379"/>
      <c r="Q749" s="378">
        <f t="shared" ref="Q749" si="855">Q750</f>
        <v>0</v>
      </c>
      <c r="R749" s="379"/>
      <c r="S749" s="28"/>
    </row>
    <row r="750" spans="2:20" ht="18" customHeight="1" x14ac:dyDescent="0.25">
      <c r="B750" s="37"/>
      <c r="C750" s="276" t="s">
        <v>301</v>
      </c>
      <c r="D750" s="277"/>
      <c r="E750" s="301" t="s">
        <v>302</v>
      </c>
      <c r="F750" s="301"/>
      <c r="G750" s="302">
        <f>G751</f>
        <v>0</v>
      </c>
      <c r="H750" s="303"/>
      <c r="I750" s="302">
        <f t="shared" ref="I750" si="856">I751</f>
        <v>0</v>
      </c>
      <c r="J750" s="303"/>
      <c r="K750" s="302">
        <f t="shared" ref="K750" si="857">K751</f>
        <v>0</v>
      </c>
      <c r="L750" s="303"/>
      <c r="M750" s="77">
        <f>M751</f>
        <v>0</v>
      </c>
      <c r="N750" s="77">
        <f>N751</f>
        <v>0</v>
      </c>
      <c r="O750" s="336">
        <f t="shared" ref="O750" si="858">O751</f>
        <v>0</v>
      </c>
      <c r="P750" s="303"/>
      <c r="Q750" s="302">
        <f t="shared" ref="Q750" si="859">Q751</f>
        <v>0</v>
      </c>
      <c r="R750" s="303"/>
      <c r="S750" s="30"/>
    </row>
    <row r="751" spans="2:20" ht="31.5" customHeight="1" x14ac:dyDescent="0.25">
      <c r="B751" s="35"/>
      <c r="C751" s="271" t="s">
        <v>312</v>
      </c>
      <c r="D751" s="272"/>
      <c r="E751" s="315" t="s">
        <v>302</v>
      </c>
      <c r="F751" s="315"/>
      <c r="G751" s="269">
        <f>G753</f>
        <v>0</v>
      </c>
      <c r="H751" s="270"/>
      <c r="I751" s="269">
        <f t="shared" ref="I751" si="860">I753</f>
        <v>0</v>
      </c>
      <c r="J751" s="270"/>
      <c r="K751" s="269">
        <f t="shared" ref="K751" si="861">K753</f>
        <v>0</v>
      </c>
      <c r="L751" s="270"/>
      <c r="M751" s="123">
        <f>N751-K751</f>
        <v>0</v>
      </c>
      <c r="N751" s="70">
        <f>N753</f>
        <v>0</v>
      </c>
      <c r="O751" s="337">
        <f t="shared" ref="O751" si="862">O753</f>
        <v>0</v>
      </c>
      <c r="P751" s="270"/>
      <c r="Q751" s="269">
        <f t="shared" ref="Q751" si="863">Q753</f>
        <v>0</v>
      </c>
      <c r="R751" s="270"/>
      <c r="S751" s="32"/>
    </row>
    <row r="752" spans="2:20" x14ac:dyDescent="0.25">
      <c r="B752" s="121"/>
      <c r="C752" s="261" t="s">
        <v>111</v>
      </c>
      <c r="D752" s="262"/>
      <c r="E752" s="278" t="s">
        <v>24</v>
      </c>
      <c r="F752" s="278"/>
      <c r="G752" s="226">
        <v>0</v>
      </c>
      <c r="H752" s="227"/>
      <c r="I752" s="226">
        <v>0</v>
      </c>
      <c r="J752" s="227"/>
      <c r="K752" s="226">
        <v>0</v>
      </c>
      <c r="L752" s="227"/>
      <c r="M752" s="95">
        <f>N752-K752</f>
        <v>0</v>
      </c>
      <c r="N752" s="96">
        <v>0</v>
      </c>
      <c r="O752" s="295"/>
      <c r="P752" s="227"/>
      <c r="Q752" s="226"/>
      <c r="R752" s="227"/>
      <c r="S752" s="118"/>
    </row>
    <row r="753" spans="2:19" x14ac:dyDescent="0.25">
      <c r="B753" s="34"/>
      <c r="C753" s="266">
        <v>3</v>
      </c>
      <c r="D753" s="267"/>
      <c r="E753" s="268" t="s">
        <v>38</v>
      </c>
      <c r="F753" s="268"/>
      <c r="G753" s="273">
        <f>SUM(G754:H754)</f>
        <v>0</v>
      </c>
      <c r="H753" s="274"/>
      <c r="I753" s="273">
        <f>SUM(I754:J754)</f>
        <v>0</v>
      </c>
      <c r="J753" s="274"/>
      <c r="K753" s="273">
        <f>SUM(K754:L754)</f>
        <v>0</v>
      </c>
      <c r="L753" s="274"/>
      <c r="M753" s="22"/>
      <c r="N753" s="66">
        <f>SUM(N754)</f>
        <v>0</v>
      </c>
      <c r="O753" s="275">
        <f>SUM(O754:P754)</f>
        <v>0</v>
      </c>
      <c r="P753" s="274"/>
      <c r="Q753" s="273">
        <f>SUM(Q754:R754)</f>
        <v>0</v>
      </c>
      <c r="R753" s="274"/>
      <c r="S753" s="32"/>
    </row>
    <row r="754" spans="2:19" ht="18" customHeight="1" x14ac:dyDescent="0.25">
      <c r="B754" s="33"/>
      <c r="C754" s="263">
        <v>38</v>
      </c>
      <c r="D754" s="264"/>
      <c r="E754" s="265" t="s">
        <v>44</v>
      </c>
      <c r="F754" s="265"/>
      <c r="G754" s="237">
        <v>0</v>
      </c>
      <c r="H754" s="238"/>
      <c r="I754" s="242">
        <v>0</v>
      </c>
      <c r="J754" s="242"/>
      <c r="K754" s="237">
        <v>0</v>
      </c>
      <c r="L754" s="238"/>
      <c r="M754" s="44"/>
      <c r="N754" s="64">
        <v>0</v>
      </c>
      <c r="O754" s="242">
        <v>0</v>
      </c>
      <c r="P754" s="242"/>
      <c r="Q754" s="237">
        <v>0</v>
      </c>
      <c r="R754" s="238"/>
      <c r="S754" s="32" t="s">
        <v>362</v>
      </c>
    </row>
    <row r="755" spans="2:19" ht="17.25" customHeight="1" x14ac:dyDescent="0.25">
      <c r="B755" s="36"/>
      <c r="C755" s="326" t="s">
        <v>303</v>
      </c>
      <c r="D755" s="327"/>
      <c r="E755" s="328" t="s">
        <v>304</v>
      </c>
      <c r="F755" s="328"/>
      <c r="G755" s="329">
        <f>G756+G782</f>
        <v>123360.89</v>
      </c>
      <c r="H755" s="330"/>
      <c r="I755" s="329">
        <f t="shared" ref="I755" si="864">I756+I782</f>
        <v>260700</v>
      </c>
      <c r="J755" s="330"/>
      <c r="K755" s="329">
        <f t="shared" ref="K755" si="865">K756+K782</f>
        <v>91600</v>
      </c>
      <c r="L755" s="330"/>
      <c r="M755" s="75">
        <f>M756+M782</f>
        <v>5000</v>
      </c>
      <c r="N755" s="75">
        <f>N756+N782</f>
        <v>96600</v>
      </c>
      <c r="O755" s="331">
        <f t="shared" ref="O755" si="866">O756+O782</f>
        <v>94600</v>
      </c>
      <c r="P755" s="330"/>
      <c r="Q755" s="329">
        <f t="shared" ref="Q755" si="867">Q756+Q782</f>
        <v>98600</v>
      </c>
      <c r="R755" s="330"/>
      <c r="S755" s="26"/>
    </row>
    <row r="756" spans="2:19" ht="28.5" customHeight="1" x14ac:dyDescent="0.25">
      <c r="B756" s="38"/>
      <c r="C756" s="375" t="s">
        <v>305</v>
      </c>
      <c r="D756" s="376"/>
      <c r="E756" s="377" t="s">
        <v>306</v>
      </c>
      <c r="F756" s="377"/>
      <c r="G756" s="378">
        <f>G757</f>
        <v>122697.27</v>
      </c>
      <c r="H756" s="379"/>
      <c r="I756" s="378">
        <f t="shared" ref="I756" si="868">I757</f>
        <v>260000</v>
      </c>
      <c r="J756" s="379"/>
      <c r="K756" s="378">
        <f>K757</f>
        <v>90900</v>
      </c>
      <c r="L756" s="379"/>
      <c r="M756" s="78">
        <f>M757</f>
        <v>5000</v>
      </c>
      <c r="N756" s="78">
        <f>N757</f>
        <v>95900</v>
      </c>
      <c r="O756" s="380">
        <f t="shared" ref="O756" si="869">O757</f>
        <v>93900</v>
      </c>
      <c r="P756" s="379"/>
      <c r="Q756" s="378">
        <f t="shared" ref="Q756" si="870">Q757</f>
        <v>97900</v>
      </c>
      <c r="R756" s="379"/>
      <c r="S756" s="28"/>
    </row>
    <row r="757" spans="2:19" ht="28.5" customHeight="1" x14ac:dyDescent="0.25">
      <c r="B757" s="37"/>
      <c r="C757" s="276" t="s">
        <v>307</v>
      </c>
      <c r="D757" s="277"/>
      <c r="E757" s="301" t="s">
        <v>308</v>
      </c>
      <c r="F757" s="301"/>
      <c r="G757" s="302">
        <f>G758+G763+G769+G774</f>
        <v>122697.27</v>
      </c>
      <c r="H757" s="303"/>
      <c r="I757" s="302">
        <f t="shared" ref="I757" si="871">I758+I763+I769+I774</f>
        <v>260000</v>
      </c>
      <c r="J757" s="303"/>
      <c r="K757" s="302">
        <f>K758+K763+K769+K774</f>
        <v>90900</v>
      </c>
      <c r="L757" s="303"/>
      <c r="M757" s="77">
        <f>M758+M763+M769+M774</f>
        <v>5000</v>
      </c>
      <c r="N757" s="77">
        <f>N758+N763+N769+N774</f>
        <v>95900</v>
      </c>
      <c r="O757" s="336">
        <f t="shared" ref="O757" si="872">O758+O763+O769+O774</f>
        <v>93900</v>
      </c>
      <c r="P757" s="303"/>
      <c r="Q757" s="302">
        <f t="shared" ref="Q757" si="873">Q758+Q763+Q769+Q774</f>
        <v>97900</v>
      </c>
      <c r="R757" s="303"/>
      <c r="S757" s="30"/>
    </row>
    <row r="758" spans="2:19" ht="30" customHeight="1" x14ac:dyDescent="0.25">
      <c r="B758" s="35"/>
      <c r="C758" s="271" t="s">
        <v>309</v>
      </c>
      <c r="D758" s="272"/>
      <c r="E758" s="315" t="s">
        <v>39</v>
      </c>
      <c r="F758" s="315"/>
      <c r="G758" s="269">
        <f>G760</f>
        <v>34675.15</v>
      </c>
      <c r="H758" s="270"/>
      <c r="I758" s="269">
        <f t="shared" ref="I758" si="874">I760</f>
        <v>46500</v>
      </c>
      <c r="J758" s="270"/>
      <c r="K758" s="269">
        <f t="shared" ref="K758" si="875">K760</f>
        <v>73600</v>
      </c>
      <c r="L758" s="270"/>
      <c r="M758" s="123">
        <f>N758-K758</f>
        <v>0</v>
      </c>
      <c r="N758" s="70">
        <f>N760</f>
        <v>73600</v>
      </c>
      <c r="O758" s="337">
        <f t="shared" ref="O758" si="876">O760</f>
        <v>76600</v>
      </c>
      <c r="P758" s="270"/>
      <c r="Q758" s="269">
        <f t="shared" ref="Q758" si="877">Q760</f>
        <v>80600</v>
      </c>
      <c r="R758" s="270"/>
      <c r="S758" s="32"/>
    </row>
    <row r="759" spans="2:19" ht="19.5" customHeight="1" x14ac:dyDescent="0.25">
      <c r="B759" s="121"/>
      <c r="C759" s="261" t="s">
        <v>111</v>
      </c>
      <c r="D759" s="262"/>
      <c r="E759" s="278" t="s">
        <v>24</v>
      </c>
      <c r="F759" s="278"/>
      <c r="G759" s="226">
        <v>34675.15</v>
      </c>
      <c r="H759" s="227"/>
      <c r="I759" s="226">
        <v>46500</v>
      </c>
      <c r="J759" s="227"/>
      <c r="K759" s="226">
        <v>73600</v>
      </c>
      <c r="L759" s="227"/>
      <c r="M759" s="95">
        <f>N759-K759</f>
        <v>0</v>
      </c>
      <c r="N759" s="96">
        <v>73600</v>
      </c>
      <c r="O759" s="295"/>
      <c r="P759" s="227"/>
      <c r="Q759" s="226"/>
      <c r="R759" s="227"/>
      <c r="S759" s="118"/>
    </row>
    <row r="760" spans="2:19" x14ac:dyDescent="0.25">
      <c r="B760" s="34"/>
      <c r="C760" s="266">
        <v>3</v>
      </c>
      <c r="D760" s="267"/>
      <c r="E760" s="268" t="s">
        <v>38</v>
      </c>
      <c r="F760" s="268"/>
      <c r="G760" s="273">
        <f>SUM(G761:H762)</f>
        <v>34675.15</v>
      </c>
      <c r="H760" s="274"/>
      <c r="I760" s="273">
        <f t="shared" ref="I760" si="878">SUM(I761:J762)</f>
        <v>46500</v>
      </c>
      <c r="J760" s="274"/>
      <c r="K760" s="273">
        <f t="shared" ref="K760" si="879">SUM(K761:L762)</f>
        <v>73600</v>
      </c>
      <c r="L760" s="274"/>
      <c r="M760" s="22"/>
      <c r="N760" s="66">
        <f>SUM(N761:N762)</f>
        <v>73600</v>
      </c>
      <c r="O760" s="275">
        <f t="shared" ref="O760" si="880">SUM(O761:P762)</f>
        <v>76600</v>
      </c>
      <c r="P760" s="274"/>
      <c r="Q760" s="273">
        <f t="shared" ref="Q760" si="881">SUM(Q761:R762)</f>
        <v>80600</v>
      </c>
      <c r="R760" s="274"/>
      <c r="S760" s="32"/>
    </row>
    <row r="761" spans="2:19" ht="15.75" customHeight="1" x14ac:dyDescent="0.25">
      <c r="B761" s="33"/>
      <c r="C761" s="263">
        <v>31</v>
      </c>
      <c r="D761" s="264"/>
      <c r="E761" s="265" t="s">
        <v>39</v>
      </c>
      <c r="F761" s="265"/>
      <c r="G761" s="237">
        <v>34675.15</v>
      </c>
      <c r="H761" s="238"/>
      <c r="I761" s="242">
        <v>46000</v>
      </c>
      <c r="J761" s="242"/>
      <c r="K761" s="237">
        <v>73000</v>
      </c>
      <c r="L761" s="238"/>
      <c r="M761" s="44"/>
      <c r="N761" s="64">
        <v>73000</v>
      </c>
      <c r="O761" s="242">
        <v>76000</v>
      </c>
      <c r="P761" s="242"/>
      <c r="Q761" s="237">
        <v>80000</v>
      </c>
      <c r="R761" s="238"/>
      <c r="S761" s="32" t="s">
        <v>367</v>
      </c>
    </row>
    <row r="762" spans="2:19" x14ac:dyDescent="0.25">
      <c r="B762" s="33"/>
      <c r="C762" s="263">
        <v>32</v>
      </c>
      <c r="D762" s="264"/>
      <c r="E762" s="265" t="s">
        <v>40</v>
      </c>
      <c r="F762" s="265"/>
      <c r="G762" s="237">
        <v>0</v>
      </c>
      <c r="H762" s="238"/>
      <c r="I762" s="242">
        <v>500</v>
      </c>
      <c r="J762" s="242"/>
      <c r="K762" s="237">
        <v>600</v>
      </c>
      <c r="L762" s="238"/>
      <c r="M762" s="44"/>
      <c r="N762" s="64">
        <v>600</v>
      </c>
      <c r="O762" s="242">
        <v>600</v>
      </c>
      <c r="P762" s="242"/>
      <c r="Q762" s="237">
        <v>600</v>
      </c>
      <c r="R762" s="238"/>
      <c r="S762" s="32" t="s">
        <v>367</v>
      </c>
    </row>
    <row r="763" spans="2:19" ht="27.75" customHeight="1" x14ac:dyDescent="0.25">
      <c r="B763" s="35"/>
      <c r="C763" s="271" t="s">
        <v>310</v>
      </c>
      <c r="D763" s="272"/>
      <c r="E763" s="315" t="s">
        <v>287</v>
      </c>
      <c r="F763" s="315"/>
      <c r="G763" s="269">
        <f>G766</f>
        <v>3041.89</v>
      </c>
      <c r="H763" s="270"/>
      <c r="I763" s="269">
        <f t="shared" ref="I763" si="882">I766</f>
        <v>8500</v>
      </c>
      <c r="J763" s="270"/>
      <c r="K763" s="269">
        <f t="shared" ref="K763" si="883">K766</f>
        <v>9400</v>
      </c>
      <c r="L763" s="270"/>
      <c r="M763" s="123">
        <f>N763-K763</f>
        <v>0</v>
      </c>
      <c r="N763" s="70">
        <f>N766</f>
        <v>9400</v>
      </c>
      <c r="O763" s="337">
        <f t="shared" ref="O763" si="884">O766</f>
        <v>9400</v>
      </c>
      <c r="P763" s="270"/>
      <c r="Q763" s="269">
        <f t="shared" ref="Q763" si="885">Q766</f>
        <v>9400</v>
      </c>
      <c r="R763" s="270"/>
      <c r="S763" s="32"/>
    </row>
    <row r="764" spans="2:19" ht="13.5" customHeight="1" x14ac:dyDescent="0.25">
      <c r="B764" s="121"/>
      <c r="C764" s="261" t="s">
        <v>111</v>
      </c>
      <c r="D764" s="262"/>
      <c r="E764" s="278" t="s">
        <v>24</v>
      </c>
      <c r="F764" s="278"/>
      <c r="G764" s="226">
        <v>2677.89</v>
      </c>
      <c r="H764" s="227"/>
      <c r="I764" s="226">
        <v>8500</v>
      </c>
      <c r="J764" s="227"/>
      <c r="K764" s="226">
        <v>9400</v>
      </c>
      <c r="L764" s="227"/>
      <c r="M764" s="95">
        <f t="shared" ref="M764:M765" si="886">N764-K764</f>
        <v>0</v>
      </c>
      <c r="N764" s="96">
        <v>9400</v>
      </c>
      <c r="O764" s="295"/>
      <c r="P764" s="227"/>
      <c r="Q764" s="226"/>
      <c r="R764" s="227"/>
      <c r="S764" s="118"/>
    </row>
    <row r="765" spans="2:19" ht="16.5" customHeight="1" x14ac:dyDescent="0.25">
      <c r="B765" s="121"/>
      <c r="C765" s="261" t="s">
        <v>286</v>
      </c>
      <c r="D765" s="262"/>
      <c r="E765" s="278" t="s">
        <v>32</v>
      </c>
      <c r="F765" s="278"/>
      <c r="G765" s="226">
        <v>364</v>
      </c>
      <c r="H765" s="227"/>
      <c r="I765" s="226">
        <v>0</v>
      </c>
      <c r="J765" s="227"/>
      <c r="K765" s="226">
        <v>0</v>
      </c>
      <c r="L765" s="227"/>
      <c r="M765" s="95">
        <f t="shared" si="886"/>
        <v>0</v>
      </c>
      <c r="N765" s="96">
        <v>0</v>
      </c>
      <c r="O765" s="295"/>
      <c r="P765" s="227"/>
      <c r="Q765" s="226"/>
      <c r="R765" s="227"/>
      <c r="S765" s="118"/>
    </row>
    <row r="766" spans="2:19" ht="18" customHeight="1" x14ac:dyDescent="0.25">
      <c r="B766" s="34"/>
      <c r="C766" s="266">
        <v>3</v>
      </c>
      <c r="D766" s="267"/>
      <c r="E766" s="268" t="s">
        <v>38</v>
      </c>
      <c r="F766" s="268"/>
      <c r="G766" s="273">
        <f>SUM(G767:H768)</f>
        <v>3041.89</v>
      </c>
      <c r="H766" s="274"/>
      <c r="I766" s="273">
        <f t="shared" ref="I766" si="887">SUM(I767:J768)</f>
        <v>8500</v>
      </c>
      <c r="J766" s="274"/>
      <c r="K766" s="273">
        <f t="shared" ref="K766" si="888">SUM(K767:L768)</f>
        <v>9400</v>
      </c>
      <c r="L766" s="274"/>
      <c r="M766" s="22"/>
      <c r="N766" s="66">
        <f>SUM(N767:N768)</f>
        <v>9400</v>
      </c>
      <c r="O766" s="275">
        <f t="shared" ref="O766" si="889">SUM(O767:P768)</f>
        <v>9400</v>
      </c>
      <c r="P766" s="274"/>
      <c r="Q766" s="273">
        <f t="shared" ref="Q766" si="890">SUM(Q767:R768)</f>
        <v>9400</v>
      </c>
      <c r="R766" s="274"/>
      <c r="S766" s="32"/>
    </row>
    <row r="767" spans="2:19" x14ac:dyDescent="0.25">
      <c r="B767" s="33"/>
      <c r="C767" s="263">
        <v>32</v>
      </c>
      <c r="D767" s="264"/>
      <c r="E767" s="265" t="s">
        <v>40</v>
      </c>
      <c r="F767" s="265"/>
      <c r="G767" s="237">
        <v>2851.21</v>
      </c>
      <c r="H767" s="238"/>
      <c r="I767" s="242">
        <v>7500</v>
      </c>
      <c r="J767" s="242"/>
      <c r="K767" s="237">
        <v>8400</v>
      </c>
      <c r="L767" s="238"/>
      <c r="M767" s="44"/>
      <c r="N767" s="64">
        <v>8400</v>
      </c>
      <c r="O767" s="242">
        <v>8400</v>
      </c>
      <c r="P767" s="242"/>
      <c r="Q767" s="237">
        <v>8400</v>
      </c>
      <c r="R767" s="238"/>
      <c r="S767" s="32" t="s">
        <v>367</v>
      </c>
    </row>
    <row r="768" spans="2:19" ht="27" customHeight="1" x14ac:dyDescent="0.25">
      <c r="B768" s="33"/>
      <c r="C768" s="263">
        <v>34</v>
      </c>
      <c r="D768" s="264"/>
      <c r="E768" s="265" t="s">
        <v>41</v>
      </c>
      <c r="F768" s="265"/>
      <c r="G768" s="237">
        <v>190.68</v>
      </c>
      <c r="H768" s="238"/>
      <c r="I768" s="242">
        <v>1000</v>
      </c>
      <c r="J768" s="242"/>
      <c r="K768" s="237">
        <v>1000</v>
      </c>
      <c r="L768" s="238"/>
      <c r="M768" s="44"/>
      <c r="N768" s="64">
        <v>1000</v>
      </c>
      <c r="O768" s="242">
        <v>1000</v>
      </c>
      <c r="P768" s="242"/>
      <c r="Q768" s="237">
        <v>1000</v>
      </c>
      <c r="R768" s="238"/>
      <c r="S768" s="32" t="s">
        <v>367</v>
      </c>
    </row>
    <row r="769" spans="2:20" ht="30" customHeight="1" x14ac:dyDescent="0.25">
      <c r="B769" s="35"/>
      <c r="C769" s="271" t="s">
        <v>311</v>
      </c>
      <c r="D769" s="272"/>
      <c r="E769" s="315" t="s">
        <v>129</v>
      </c>
      <c r="F769" s="315"/>
      <c r="G769" s="269">
        <f>G772</f>
        <v>4526.6000000000004</v>
      </c>
      <c r="H769" s="270"/>
      <c r="I769" s="269">
        <f t="shared" ref="I769" si="891">I772</f>
        <v>5000</v>
      </c>
      <c r="J769" s="270"/>
      <c r="K769" s="269">
        <f t="shared" ref="K769" si="892">K772</f>
        <v>7900</v>
      </c>
      <c r="L769" s="270"/>
      <c r="M769" s="123">
        <f>N769-K769</f>
        <v>0</v>
      </c>
      <c r="N769" s="70">
        <f>N772</f>
        <v>7900</v>
      </c>
      <c r="O769" s="337">
        <f t="shared" ref="O769" si="893">O772</f>
        <v>7900</v>
      </c>
      <c r="P769" s="270"/>
      <c r="Q769" s="269">
        <f t="shared" ref="Q769" si="894">Q772</f>
        <v>7900</v>
      </c>
      <c r="R769" s="270"/>
      <c r="S769" s="32"/>
    </row>
    <row r="770" spans="2:20" ht="17.25" customHeight="1" x14ac:dyDescent="0.25">
      <c r="B770" s="121"/>
      <c r="C770" s="261" t="s">
        <v>111</v>
      </c>
      <c r="D770" s="262"/>
      <c r="E770" s="278" t="s">
        <v>24</v>
      </c>
      <c r="F770" s="278"/>
      <c r="G770" s="226">
        <v>872.14</v>
      </c>
      <c r="H770" s="227"/>
      <c r="I770" s="226">
        <v>2300</v>
      </c>
      <c r="J770" s="227"/>
      <c r="K770" s="226">
        <v>5200</v>
      </c>
      <c r="L770" s="227"/>
      <c r="M770" s="95">
        <f t="shared" ref="M770:M771" si="895">N770-K770</f>
        <v>0</v>
      </c>
      <c r="N770" s="96">
        <v>5200</v>
      </c>
      <c r="O770" s="295"/>
      <c r="P770" s="227"/>
      <c r="Q770" s="226"/>
      <c r="R770" s="227"/>
      <c r="S770" s="118"/>
    </row>
    <row r="771" spans="2:20" x14ac:dyDescent="0.25">
      <c r="B771" s="121"/>
      <c r="C771" s="261" t="s">
        <v>112</v>
      </c>
      <c r="D771" s="262"/>
      <c r="E771" s="278" t="s">
        <v>26</v>
      </c>
      <c r="F771" s="278"/>
      <c r="G771" s="226">
        <v>3654.46</v>
      </c>
      <c r="H771" s="227"/>
      <c r="I771" s="226">
        <v>2700</v>
      </c>
      <c r="J771" s="227"/>
      <c r="K771" s="226">
        <v>2700</v>
      </c>
      <c r="L771" s="227"/>
      <c r="M771" s="95">
        <f t="shared" si="895"/>
        <v>0</v>
      </c>
      <c r="N771" s="96">
        <v>2700</v>
      </c>
      <c r="O771" s="295"/>
      <c r="P771" s="227"/>
      <c r="Q771" s="226"/>
      <c r="R771" s="227"/>
      <c r="S771" s="118"/>
    </row>
    <row r="772" spans="2:20" ht="27" customHeight="1" x14ac:dyDescent="0.25">
      <c r="B772" s="34"/>
      <c r="C772" s="266">
        <v>4</v>
      </c>
      <c r="D772" s="267"/>
      <c r="E772" s="268" t="s">
        <v>45</v>
      </c>
      <c r="F772" s="268"/>
      <c r="G772" s="273">
        <f>SUM(G773:H773)</f>
        <v>4526.6000000000004</v>
      </c>
      <c r="H772" s="274"/>
      <c r="I772" s="273">
        <f>SUM(I773:J773)</f>
        <v>5000</v>
      </c>
      <c r="J772" s="274"/>
      <c r="K772" s="273">
        <f>SUM(K773:L773)</f>
        <v>7900</v>
      </c>
      <c r="L772" s="274"/>
      <c r="M772" s="22"/>
      <c r="N772" s="66">
        <f>SUM(N773)</f>
        <v>7900</v>
      </c>
      <c r="O772" s="275">
        <f>SUM(O773:P773)</f>
        <v>7900</v>
      </c>
      <c r="P772" s="274"/>
      <c r="Q772" s="273">
        <f>SUM(Q773:R773)</f>
        <v>7900</v>
      </c>
      <c r="R772" s="274"/>
      <c r="S772" s="32"/>
    </row>
    <row r="773" spans="2:20" ht="42.75" customHeight="1" x14ac:dyDescent="0.25">
      <c r="B773" s="33"/>
      <c r="C773" s="263">
        <v>42</v>
      </c>
      <c r="D773" s="264"/>
      <c r="E773" s="265" t="s">
        <v>51</v>
      </c>
      <c r="F773" s="265"/>
      <c r="G773" s="237">
        <v>4526.6000000000004</v>
      </c>
      <c r="H773" s="238"/>
      <c r="I773" s="242">
        <v>5000</v>
      </c>
      <c r="J773" s="242"/>
      <c r="K773" s="237">
        <v>7900</v>
      </c>
      <c r="L773" s="238"/>
      <c r="M773" s="44"/>
      <c r="N773" s="64">
        <v>7900</v>
      </c>
      <c r="O773" s="242">
        <v>7900</v>
      </c>
      <c r="P773" s="242"/>
      <c r="Q773" s="237">
        <v>7900</v>
      </c>
      <c r="R773" s="238"/>
      <c r="S773" s="32" t="s">
        <v>367</v>
      </c>
    </row>
    <row r="774" spans="2:20" ht="42.75" customHeight="1" x14ac:dyDescent="0.25">
      <c r="B774" s="35"/>
      <c r="C774" s="271" t="s">
        <v>313</v>
      </c>
      <c r="D774" s="272"/>
      <c r="E774" s="315" t="s">
        <v>314</v>
      </c>
      <c r="F774" s="315"/>
      <c r="G774" s="269">
        <f>G779</f>
        <v>80453.63</v>
      </c>
      <c r="H774" s="270"/>
      <c r="I774" s="269">
        <f t="shared" ref="I774" si="896">I779</f>
        <v>200000</v>
      </c>
      <c r="J774" s="270"/>
      <c r="K774" s="269">
        <f t="shared" ref="K774" si="897">K779</f>
        <v>0</v>
      </c>
      <c r="L774" s="270"/>
      <c r="M774" s="123">
        <f>N774-K774</f>
        <v>5000</v>
      </c>
      <c r="N774" s="70">
        <f>N779</f>
        <v>5000</v>
      </c>
      <c r="O774" s="337">
        <f t="shared" ref="O774" si="898">O779</f>
        <v>0</v>
      </c>
      <c r="P774" s="270"/>
      <c r="Q774" s="269">
        <f t="shared" ref="Q774" si="899">Q779</f>
        <v>0</v>
      </c>
      <c r="R774" s="270"/>
      <c r="S774" s="32"/>
    </row>
    <row r="775" spans="2:20" ht="18.75" customHeight="1" x14ac:dyDescent="0.25">
      <c r="B775" s="121"/>
      <c r="C775" s="261" t="s">
        <v>111</v>
      </c>
      <c r="D775" s="262"/>
      <c r="E775" s="278" t="s">
        <v>24</v>
      </c>
      <c r="F775" s="278"/>
      <c r="G775" s="226">
        <v>819.94</v>
      </c>
      <c r="H775" s="227"/>
      <c r="I775" s="226">
        <v>20000</v>
      </c>
      <c r="J775" s="227"/>
      <c r="K775" s="226">
        <v>0</v>
      </c>
      <c r="L775" s="227"/>
      <c r="M775" s="95">
        <f t="shared" ref="M775:M778" si="900">N775-K775</f>
        <v>5000</v>
      </c>
      <c r="N775" s="96">
        <v>5000</v>
      </c>
      <c r="O775" s="295"/>
      <c r="P775" s="227"/>
      <c r="Q775" s="226"/>
      <c r="R775" s="227"/>
      <c r="S775" s="118"/>
    </row>
    <row r="776" spans="2:20" ht="25.5" customHeight="1" x14ac:dyDescent="0.25">
      <c r="B776" s="121"/>
      <c r="C776" s="261" t="s">
        <v>113</v>
      </c>
      <c r="D776" s="262"/>
      <c r="E776" s="278" t="s">
        <v>29</v>
      </c>
      <c r="F776" s="278"/>
      <c r="G776" s="226">
        <v>0</v>
      </c>
      <c r="H776" s="227"/>
      <c r="I776" s="226">
        <v>21300</v>
      </c>
      <c r="J776" s="227"/>
      <c r="K776" s="226">
        <v>0</v>
      </c>
      <c r="L776" s="227"/>
      <c r="M776" s="95">
        <f t="shared" si="900"/>
        <v>0</v>
      </c>
      <c r="N776" s="96">
        <v>0</v>
      </c>
      <c r="O776" s="295"/>
      <c r="P776" s="227"/>
      <c r="Q776" s="226"/>
      <c r="R776" s="227"/>
      <c r="S776" s="118"/>
    </row>
    <row r="777" spans="2:20" x14ac:dyDescent="0.25">
      <c r="B777" s="121"/>
      <c r="C777" s="261" t="s">
        <v>112</v>
      </c>
      <c r="D777" s="262"/>
      <c r="E777" s="278" t="s">
        <v>26</v>
      </c>
      <c r="F777" s="278"/>
      <c r="G777" s="226">
        <v>79633.69</v>
      </c>
      <c r="H777" s="227"/>
      <c r="I777" s="226">
        <v>128700</v>
      </c>
      <c r="J777" s="227"/>
      <c r="K777" s="226">
        <v>0</v>
      </c>
      <c r="L777" s="227"/>
      <c r="M777" s="95">
        <f t="shared" si="900"/>
        <v>0</v>
      </c>
      <c r="N777" s="96">
        <v>0</v>
      </c>
      <c r="O777" s="295"/>
      <c r="P777" s="227"/>
      <c r="Q777" s="226"/>
      <c r="R777" s="227"/>
      <c r="S777" s="118"/>
    </row>
    <row r="778" spans="2:20" x14ac:dyDescent="0.25">
      <c r="B778" s="121"/>
      <c r="C778" s="261" t="s">
        <v>146</v>
      </c>
      <c r="D778" s="262"/>
      <c r="E778" s="261" t="s">
        <v>27</v>
      </c>
      <c r="F778" s="262"/>
      <c r="G778" s="226">
        <v>0</v>
      </c>
      <c r="H778" s="227"/>
      <c r="I778" s="226">
        <v>30000</v>
      </c>
      <c r="J778" s="227"/>
      <c r="K778" s="226">
        <v>0</v>
      </c>
      <c r="L778" s="227"/>
      <c r="M778" s="95">
        <f t="shared" si="900"/>
        <v>0</v>
      </c>
      <c r="N778" s="96">
        <v>0</v>
      </c>
      <c r="O778" s="95"/>
      <c r="P778" s="144"/>
      <c r="Q778" s="143"/>
      <c r="R778" s="144"/>
      <c r="S778" s="118"/>
    </row>
    <row r="779" spans="2:20" ht="27.75" customHeight="1" x14ac:dyDescent="0.25">
      <c r="B779" s="34"/>
      <c r="C779" s="266">
        <v>4</v>
      </c>
      <c r="D779" s="267"/>
      <c r="E779" s="268" t="s">
        <v>45</v>
      </c>
      <c r="F779" s="268"/>
      <c r="G779" s="273">
        <f>SUM(G780:H781)</f>
        <v>80453.63</v>
      </c>
      <c r="H779" s="274"/>
      <c r="I779" s="273">
        <f>SUM(I780:J781)</f>
        <v>200000</v>
      </c>
      <c r="J779" s="274"/>
      <c r="K779" s="273">
        <f>SUM(K780:L781)</f>
        <v>0</v>
      </c>
      <c r="L779" s="274"/>
      <c r="M779" s="22"/>
      <c r="N779" s="66">
        <f>SUM(N780:N781)</f>
        <v>5000</v>
      </c>
      <c r="O779" s="275">
        <f>SUM(O780:P781)</f>
        <v>0</v>
      </c>
      <c r="P779" s="274"/>
      <c r="Q779" s="273">
        <f>SUM(Q780:R781)</f>
        <v>0</v>
      </c>
      <c r="R779" s="274"/>
      <c r="S779" s="40"/>
    </row>
    <row r="780" spans="2:20" ht="27.75" customHeight="1" x14ac:dyDescent="0.25">
      <c r="B780" s="34"/>
      <c r="C780" s="263">
        <v>42</v>
      </c>
      <c r="D780" s="264"/>
      <c r="E780" s="265" t="s">
        <v>51</v>
      </c>
      <c r="F780" s="265"/>
      <c r="G780" s="237">
        <v>0</v>
      </c>
      <c r="H780" s="238"/>
      <c r="I780" s="242">
        <v>20000</v>
      </c>
      <c r="J780" s="242"/>
      <c r="K780" s="237">
        <v>0</v>
      </c>
      <c r="L780" s="238"/>
      <c r="M780" s="44"/>
      <c r="N780" s="64">
        <v>0</v>
      </c>
      <c r="O780" s="242">
        <v>0</v>
      </c>
      <c r="P780" s="242"/>
      <c r="Q780" s="237">
        <v>0</v>
      </c>
      <c r="R780" s="238"/>
      <c r="S780" s="32" t="s">
        <v>367</v>
      </c>
    </row>
    <row r="781" spans="2:20" ht="45" customHeight="1" x14ac:dyDescent="0.25">
      <c r="B781" s="33"/>
      <c r="C781" s="263">
        <v>45</v>
      </c>
      <c r="D781" s="264"/>
      <c r="E781" s="265" t="s">
        <v>131</v>
      </c>
      <c r="F781" s="265"/>
      <c r="G781" s="237">
        <v>80453.63</v>
      </c>
      <c r="H781" s="238"/>
      <c r="I781" s="242">
        <v>180000</v>
      </c>
      <c r="J781" s="242"/>
      <c r="K781" s="237">
        <v>0</v>
      </c>
      <c r="L781" s="238"/>
      <c r="M781" s="44"/>
      <c r="N781" s="64">
        <v>5000</v>
      </c>
      <c r="O781" s="242">
        <v>0</v>
      </c>
      <c r="P781" s="242"/>
      <c r="Q781" s="237">
        <v>0</v>
      </c>
      <c r="R781" s="238"/>
      <c r="S781" s="32" t="s">
        <v>367</v>
      </c>
      <c r="T781" s="176"/>
    </row>
    <row r="782" spans="2:20" x14ac:dyDescent="0.25">
      <c r="B782" s="38"/>
      <c r="C782" s="375" t="s">
        <v>315</v>
      </c>
      <c r="D782" s="376"/>
      <c r="E782" s="377" t="s">
        <v>316</v>
      </c>
      <c r="F782" s="377"/>
      <c r="G782" s="378">
        <f>G783</f>
        <v>663.62</v>
      </c>
      <c r="H782" s="379"/>
      <c r="I782" s="378">
        <f t="shared" ref="I782" si="901">I783</f>
        <v>700</v>
      </c>
      <c r="J782" s="379"/>
      <c r="K782" s="378">
        <f t="shared" ref="K782" si="902">K783</f>
        <v>700</v>
      </c>
      <c r="L782" s="379"/>
      <c r="M782" s="78">
        <f>M783</f>
        <v>0</v>
      </c>
      <c r="N782" s="78">
        <f>N783</f>
        <v>700</v>
      </c>
      <c r="O782" s="380">
        <f t="shared" ref="O782" si="903">O783</f>
        <v>700</v>
      </c>
      <c r="P782" s="379"/>
      <c r="Q782" s="378">
        <f t="shared" ref="Q782" si="904">Q783</f>
        <v>700</v>
      </c>
      <c r="R782" s="379"/>
      <c r="S782" s="28"/>
    </row>
    <row r="783" spans="2:20" ht="17.25" customHeight="1" x14ac:dyDescent="0.25">
      <c r="B783" s="37"/>
      <c r="C783" s="276" t="s">
        <v>317</v>
      </c>
      <c r="D783" s="277"/>
      <c r="E783" s="301" t="s">
        <v>318</v>
      </c>
      <c r="F783" s="301"/>
      <c r="G783" s="302">
        <f>G784</f>
        <v>663.62</v>
      </c>
      <c r="H783" s="303"/>
      <c r="I783" s="302">
        <f t="shared" ref="I783" si="905">I784</f>
        <v>700</v>
      </c>
      <c r="J783" s="303"/>
      <c r="K783" s="302">
        <f t="shared" ref="K783" si="906">K784</f>
        <v>700</v>
      </c>
      <c r="L783" s="303"/>
      <c r="M783" s="77">
        <f>M784</f>
        <v>0</v>
      </c>
      <c r="N783" s="77">
        <f>N784</f>
        <v>700</v>
      </c>
      <c r="O783" s="336">
        <f t="shared" ref="O783" si="907">O784</f>
        <v>700</v>
      </c>
      <c r="P783" s="303"/>
      <c r="Q783" s="302">
        <f t="shared" ref="Q783" si="908">Q784</f>
        <v>700</v>
      </c>
      <c r="R783" s="303"/>
      <c r="S783" s="30"/>
    </row>
    <row r="784" spans="2:20" ht="29.25" customHeight="1" x14ac:dyDescent="0.25">
      <c r="B784" s="35"/>
      <c r="C784" s="271" t="s">
        <v>319</v>
      </c>
      <c r="D784" s="272"/>
      <c r="E784" s="315" t="s">
        <v>320</v>
      </c>
      <c r="F784" s="315"/>
      <c r="G784" s="269">
        <f>G786</f>
        <v>663.62</v>
      </c>
      <c r="H784" s="270"/>
      <c r="I784" s="269">
        <f t="shared" ref="I784" si="909">I786</f>
        <v>700</v>
      </c>
      <c r="J784" s="270"/>
      <c r="K784" s="269">
        <f t="shared" ref="K784" si="910">K786</f>
        <v>700</v>
      </c>
      <c r="L784" s="270"/>
      <c r="M784" s="123">
        <f>N784-K784</f>
        <v>0</v>
      </c>
      <c r="N784" s="70">
        <f>N786</f>
        <v>700</v>
      </c>
      <c r="O784" s="337">
        <f t="shared" ref="O784" si="911">O786</f>
        <v>700</v>
      </c>
      <c r="P784" s="270"/>
      <c r="Q784" s="269">
        <f t="shared" ref="Q784" si="912">Q786</f>
        <v>700</v>
      </c>
      <c r="R784" s="270"/>
      <c r="S784" s="32"/>
    </row>
    <row r="785" spans="2:22" x14ac:dyDescent="0.25">
      <c r="B785" s="121"/>
      <c r="C785" s="261" t="s">
        <v>111</v>
      </c>
      <c r="D785" s="262"/>
      <c r="E785" s="278" t="s">
        <v>24</v>
      </c>
      <c r="F785" s="278"/>
      <c r="G785" s="226">
        <v>663.62</v>
      </c>
      <c r="H785" s="227"/>
      <c r="I785" s="226">
        <v>700</v>
      </c>
      <c r="J785" s="227"/>
      <c r="K785" s="226">
        <v>700</v>
      </c>
      <c r="L785" s="227"/>
      <c r="M785" s="95">
        <f>N785-K785</f>
        <v>0</v>
      </c>
      <c r="N785" s="96">
        <v>700</v>
      </c>
      <c r="O785" s="295"/>
      <c r="P785" s="227"/>
      <c r="Q785" s="226"/>
      <c r="R785" s="227"/>
      <c r="S785" s="118"/>
    </row>
    <row r="786" spans="2:22" x14ac:dyDescent="0.25">
      <c r="B786" s="34"/>
      <c r="C786" s="266">
        <v>3</v>
      </c>
      <c r="D786" s="267"/>
      <c r="E786" s="268" t="s">
        <v>38</v>
      </c>
      <c r="F786" s="268"/>
      <c r="G786" s="273">
        <f>SUM(G787:H787)</f>
        <v>663.62</v>
      </c>
      <c r="H786" s="274"/>
      <c r="I786" s="273">
        <f>SUM(I787:J787)</f>
        <v>700</v>
      </c>
      <c r="J786" s="274"/>
      <c r="K786" s="273">
        <f>SUM(K787:L787)</f>
        <v>700</v>
      </c>
      <c r="L786" s="274"/>
      <c r="M786" s="22"/>
      <c r="N786" s="66">
        <f>SUM(N787)</f>
        <v>700</v>
      </c>
      <c r="O786" s="275">
        <f>SUM(O787:P787)</f>
        <v>700</v>
      </c>
      <c r="P786" s="274"/>
      <c r="Q786" s="273">
        <f>SUM(Q787:R787)</f>
        <v>700</v>
      </c>
      <c r="R786" s="274"/>
      <c r="S786" s="32"/>
    </row>
    <row r="787" spans="2:22" x14ac:dyDescent="0.25">
      <c r="B787" s="33"/>
      <c r="C787" s="263">
        <v>32</v>
      </c>
      <c r="D787" s="264"/>
      <c r="E787" s="265" t="s">
        <v>40</v>
      </c>
      <c r="F787" s="265"/>
      <c r="G787" s="237">
        <v>663.62</v>
      </c>
      <c r="H787" s="238"/>
      <c r="I787" s="242">
        <v>700</v>
      </c>
      <c r="J787" s="242"/>
      <c r="K787" s="237">
        <v>700</v>
      </c>
      <c r="L787" s="238"/>
      <c r="M787" s="44"/>
      <c r="N787" s="64">
        <v>700</v>
      </c>
      <c r="O787" s="242">
        <v>700</v>
      </c>
      <c r="P787" s="242"/>
      <c r="Q787" s="237">
        <v>700</v>
      </c>
      <c r="R787" s="238"/>
      <c r="S787" s="32" t="s">
        <v>367</v>
      </c>
    </row>
    <row r="788" spans="2:22" x14ac:dyDescent="0.25">
      <c r="B788" s="36"/>
      <c r="C788" s="326" t="s">
        <v>321</v>
      </c>
      <c r="D788" s="327"/>
      <c r="E788" s="328" t="s">
        <v>322</v>
      </c>
      <c r="F788" s="328"/>
      <c r="G788" s="329">
        <f>G789</f>
        <v>28043.29</v>
      </c>
      <c r="H788" s="330"/>
      <c r="I788" s="329">
        <f t="shared" ref="I788:I790" si="913">I789</f>
        <v>35000</v>
      </c>
      <c r="J788" s="330"/>
      <c r="K788" s="329">
        <f t="shared" ref="K788:K790" si="914">K789</f>
        <v>51000</v>
      </c>
      <c r="L788" s="330"/>
      <c r="M788" s="75">
        <f t="shared" ref="M788:N790" si="915">M789</f>
        <v>-9000</v>
      </c>
      <c r="N788" s="75">
        <f t="shared" si="915"/>
        <v>42000</v>
      </c>
      <c r="O788" s="331">
        <f t="shared" ref="O788:O790" si="916">O789</f>
        <v>51000</v>
      </c>
      <c r="P788" s="330"/>
      <c r="Q788" s="329">
        <f t="shared" ref="Q788:Q790" si="917">Q789</f>
        <v>51000</v>
      </c>
      <c r="R788" s="330"/>
      <c r="S788" s="26"/>
    </row>
    <row r="789" spans="2:22" x14ac:dyDescent="0.25">
      <c r="B789" s="38"/>
      <c r="C789" s="375" t="s">
        <v>323</v>
      </c>
      <c r="D789" s="376"/>
      <c r="E789" s="377" t="s">
        <v>324</v>
      </c>
      <c r="F789" s="377"/>
      <c r="G789" s="378">
        <f>G790</f>
        <v>28043.29</v>
      </c>
      <c r="H789" s="379"/>
      <c r="I789" s="378">
        <f t="shared" si="913"/>
        <v>35000</v>
      </c>
      <c r="J789" s="379"/>
      <c r="K789" s="378">
        <f t="shared" si="914"/>
        <v>51000</v>
      </c>
      <c r="L789" s="379"/>
      <c r="M789" s="78">
        <f t="shared" si="915"/>
        <v>-9000</v>
      </c>
      <c r="N789" s="78">
        <f t="shared" si="915"/>
        <v>42000</v>
      </c>
      <c r="O789" s="380">
        <f t="shared" si="916"/>
        <v>51000</v>
      </c>
      <c r="P789" s="379"/>
      <c r="Q789" s="378">
        <f t="shared" si="917"/>
        <v>51000</v>
      </c>
      <c r="R789" s="379"/>
      <c r="S789" s="28"/>
    </row>
    <row r="790" spans="2:22" x14ac:dyDescent="0.25">
      <c r="B790" s="37"/>
      <c r="C790" s="276" t="s">
        <v>396</v>
      </c>
      <c r="D790" s="277"/>
      <c r="E790" s="301" t="s">
        <v>325</v>
      </c>
      <c r="F790" s="301"/>
      <c r="G790" s="302">
        <f>G791</f>
        <v>28043.29</v>
      </c>
      <c r="H790" s="303"/>
      <c r="I790" s="302">
        <f t="shared" si="913"/>
        <v>35000</v>
      </c>
      <c r="J790" s="303"/>
      <c r="K790" s="302">
        <f t="shared" si="914"/>
        <v>51000</v>
      </c>
      <c r="L790" s="303"/>
      <c r="M790" s="77">
        <f t="shared" si="915"/>
        <v>-9000</v>
      </c>
      <c r="N790" s="77">
        <f t="shared" si="915"/>
        <v>42000</v>
      </c>
      <c r="O790" s="336">
        <f t="shared" si="916"/>
        <v>51000</v>
      </c>
      <c r="P790" s="303"/>
      <c r="Q790" s="302">
        <f t="shared" si="917"/>
        <v>51000</v>
      </c>
      <c r="R790" s="303"/>
      <c r="S790" s="30"/>
    </row>
    <row r="791" spans="2:22" ht="31.5" customHeight="1" x14ac:dyDescent="0.25">
      <c r="B791" s="35"/>
      <c r="C791" s="271" t="s">
        <v>397</v>
      </c>
      <c r="D791" s="272"/>
      <c r="E791" s="315" t="s">
        <v>326</v>
      </c>
      <c r="F791" s="315"/>
      <c r="G791" s="269">
        <f>G795</f>
        <v>28043.29</v>
      </c>
      <c r="H791" s="270"/>
      <c r="I791" s="269">
        <f t="shared" ref="I791" si="918">I795</f>
        <v>35000</v>
      </c>
      <c r="J791" s="270"/>
      <c r="K791" s="269">
        <f t="shared" ref="K791" si="919">K795</f>
        <v>51000</v>
      </c>
      <c r="L791" s="270"/>
      <c r="M791" s="123">
        <f>N791-K791</f>
        <v>-9000</v>
      </c>
      <c r="N791" s="70">
        <f>N795</f>
        <v>42000</v>
      </c>
      <c r="O791" s="337">
        <f t="shared" ref="O791" si="920">O795</f>
        <v>51000</v>
      </c>
      <c r="P791" s="270"/>
      <c r="Q791" s="269">
        <f t="shared" ref="Q791" si="921">Q795</f>
        <v>51000</v>
      </c>
      <c r="R791" s="270"/>
      <c r="S791" s="32"/>
    </row>
    <row r="792" spans="2:22" x14ac:dyDescent="0.25">
      <c r="B792" s="121"/>
      <c r="C792" s="261" t="s">
        <v>111</v>
      </c>
      <c r="D792" s="262"/>
      <c r="E792" s="278" t="s">
        <v>24</v>
      </c>
      <c r="F792" s="278"/>
      <c r="G792" s="226">
        <v>1101.3399999999999</v>
      </c>
      <c r="H792" s="227"/>
      <c r="I792" s="226">
        <v>3000</v>
      </c>
      <c r="J792" s="227"/>
      <c r="K792" s="226">
        <v>19000</v>
      </c>
      <c r="L792" s="227"/>
      <c r="M792" s="95">
        <f t="shared" ref="M792:M794" si="922">N792-K792</f>
        <v>-10000</v>
      </c>
      <c r="N792" s="96">
        <f>N791-N793-N794</f>
        <v>9000</v>
      </c>
      <c r="O792" s="295"/>
      <c r="P792" s="227"/>
      <c r="Q792" s="226"/>
      <c r="R792" s="227"/>
      <c r="S792" s="118"/>
    </row>
    <row r="793" spans="2:22" ht="27" customHeight="1" x14ac:dyDescent="0.25">
      <c r="B793" s="121"/>
      <c r="C793" s="261" t="s">
        <v>113</v>
      </c>
      <c r="D793" s="262"/>
      <c r="E793" s="278" t="s">
        <v>29</v>
      </c>
      <c r="F793" s="278"/>
      <c r="G793" s="226">
        <v>26641.95</v>
      </c>
      <c r="H793" s="227"/>
      <c r="I793" s="226">
        <v>27000</v>
      </c>
      <c r="J793" s="227"/>
      <c r="K793" s="226">
        <v>27000</v>
      </c>
      <c r="L793" s="227"/>
      <c r="M793" s="95">
        <f t="shared" si="922"/>
        <v>5000</v>
      </c>
      <c r="N793" s="96">
        <v>32000</v>
      </c>
      <c r="O793" s="295"/>
      <c r="P793" s="227"/>
      <c r="Q793" s="226"/>
      <c r="R793" s="227"/>
      <c r="S793" s="118"/>
    </row>
    <row r="794" spans="2:22" ht="17.25" customHeight="1" x14ac:dyDescent="0.25">
      <c r="B794" s="121"/>
      <c r="C794" s="261" t="s">
        <v>153</v>
      </c>
      <c r="D794" s="262"/>
      <c r="E794" s="278" t="s">
        <v>33</v>
      </c>
      <c r="F794" s="278"/>
      <c r="G794" s="226">
        <v>300</v>
      </c>
      <c r="H794" s="227"/>
      <c r="I794" s="226">
        <v>5000</v>
      </c>
      <c r="J794" s="227"/>
      <c r="K794" s="226">
        <v>5000</v>
      </c>
      <c r="L794" s="227"/>
      <c r="M794" s="95">
        <f t="shared" si="922"/>
        <v>-4000</v>
      </c>
      <c r="N794" s="96">
        <v>1000</v>
      </c>
      <c r="O794" s="295"/>
      <c r="P794" s="227"/>
      <c r="Q794" s="226"/>
      <c r="R794" s="227"/>
      <c r="S794" s="118"/>
      <c r="V794" s="2"/>
    </row>
    <row r="795" spans="2:22" x14ac:dyDescent="0.25">
      <c r="B795" s="34"/>
      <c r="C795" s="266">
        <v>3</v>
      </c>
      <c r="D795" s="267"/>
      <c r="E795" s="268" t="s">
        <v>38</v>
      </c>
      <c r="F795" s="268"/>
      <c r="G795" s="273">
        <f>SUM(G796:H797)</f>
        <v>28043.29</v>
      </c>
      <c r="H795" s="274"/>
      <c r="I795" s="273">
        <f t="shared" ref="I795" si="923">SUM(I796:J797)</f>
        <v>35000</v>
      </c>
      <c r="J795" s="274"/>
      <c r="K795" s="273">
        <f t="shared" ref="K795" si="924">SUM(K796:L797)</f>
        <v>51000</v>
      </c>
      <c r="L795" s="274"/>
      <c r="M795" s="22"/>
      <c r="N795" s="66">
        <f>SUM(N796:N797)</f>
        <v>42000</v>
      </c>
      <c r="O795" s="275">
        <f t="shared" ref="O795" si="925">SUM(O796:P797)</f>
        <v>51000</v>
      </c>
      <c r="P795" s="274"/>
      <c r="Q795" s="273">
        <f t="shared" ref="Q795" si="926">SUM(Q796:R797)</f>
        <v>51000</v>
      </c>
      <c r="R795" s="274"/>
      <c r="S795" s="32"/>
    </row>
    <row r="796" spans="2:22" x14ac:dyDescent="0.25">
      <c r="B796" s="33"/>
      <c r="C796" s="263">
        <v>32</v>
      </c>
      <c r="D796" s="264"/>
      <c r="E796" s="265" t="s">
        <v>40</v>
      </c>
      <c r="F796" s="265"/>
      <c r="G796" s="237">
        <v>26641.95</v>
      </c>
      <c r="H796" s="238"/>
      <c r="I796" s="242">
        <v>27000</v>
      </c>
      <c r="J796" s="242"/>
      <c r="K796" s="237">
        <v>27000</v>
      </c>
      <c r="L796" s="238"/>
      <c r="M796" s="44"/>
      <c r="N796" s="64">
        <v>32000</v>
      </c>
      <c r="O796" s="242">
        <v>27000</v>
      </c>
      <c r="P796" s="242"/>
      <c r="Q796" s="237">
        <v>27000</v>
      </c>
      <c r="R796" s="238"/>
      <c r="S796" s="32" t="s">
        <v>372</v>
      </c>
    </row>
    <row r="797" spans="2:22" x14ac:dyDescent="0.25">
      <c r="B797" s="33"/>
      <c r="C797" s="263">
        <v>38</v>
      </c>
      <c r="D797" s="264"/>
      <c r="E797" s="265" t="s">
        <v>44</v>
      </c>
      <c r="F797" s="265"/>
      <c r="G797" s="237">
        <v>1401.34</v>
      </c>
      <c r="H797" s="238"/>
      <c r="I797" s="242">
        <v>8000</v>
      </c>
      <c r="J797" s="242"/>
      <c r="K797" s="237">
        <v>24000</v>
      </c>
      <c r="L797" s="238"/>
      <c r="M797" s="44"/>
      <c r="N797" s="64">
        <v>10000</v>
      </c>
      <c r="O797" s="242">
        <v>24000</v>
      </c>
      <c r="P797" s="242"/>
      <c r="Q797" s="237">
        <v>24000</v>
      </c>
      <c r="R797" s="238"/>
      <c r="S797" s="32" t="s">
        <v>351</v>
      </c>
    </row>
    <row r="798" spans="2:22" ht="15.75" thickBot="1" x14ac:dyDescent="0.3">
      <c r="B798" s="554" t="s">
        <v>327</v>
      </c>
      <c r="C798" s="555"/>
      <c r="D798" s="555"/>
      <c r="E798" s="555"/>
      <c r="F798" s="556"/>
      <c r="G798" s="557">
        <f>G312+G328+G708+G755+G788</f>
        <v>1972124.13</v>
      </c>
      <c r="H798" s="558"/>
      <c r="I798" s="557">
        <f>I312+I328+I708+I755+I788</f>
        <v>2626300</v>
      </c>
      <c r="J798" s="558"/>
      <c r="K798" s="559">
        <f>K312+K328+K708+K755+K788</f>
        <v>8441600</v>
      </c>
      <c r="L798" s="560"/>
      <c r="M798" s="157">
        <f>M312+M328+M708+M755+M788</f>
        <v>-4398300</v>
      </c>
      <c r="N798" s="82">
        <f>N312+N328+N708+N755+N788</f>
        <v>4043300</v>
      </c>
      <c r="O798" s="561">
        <f>O312+O328+O708+O755+O788</f>
        <v>4396950</v>
      </c>
      <c r="P798" s="558"/>
      <c r="Q798" s="559">
        <f>Q312+Q328+Q708+Q755+Q788</f>
        <v>4193900</v>
      </c>
      <c r="R798" s="560"/>
      <c r="S798" s="41"/>
    </row>
    <row r="799" spans="2:22" x14ac:dyDescent="0.25">
      <c r="G799" s="145"/>
    </row>
    <row r="800" spans="2:22" x14ac:dyDescent="0.25">
      <c r="B800" s="321" t="s">
        <v>341</v>
      </c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</row>
    <row r="801" spans="2:22" ht="21" customHeight="1" x14ac:dyDescent="0.25">
      <c r="B801" s="322" t="s">
        <v>416</v>
      </c>
      <c r="C801" s="322"/>
      <c r="D801" s="322"/>
      <c r="E801" s="322"/>
      <c r="F801" s="322"/>
      <c r="G801" s="322"/>
      <c r="H801" s="322"/>
      <c r="I801" s="322"/>
      <c r="J801" s="322"/>
      <c r="K801" s="322"/>
      <c r="L801" s="322"/>
      <c r="M801" s="322"/>
      <c r="N801" s="322"/>
      <c r="O801" s="322"/>
      <c r="P801" s="322"/>
      <c r="Q801" s="322"/>
      <c r="R801" s="322"/>
      <c r="S801" s="322"/>
      <c r="U801" s="181"/>
      <c r="V801" s="2"/>
    </row>
    <row r="802" spans="2:22" ht="11.25" customHeight="1" x14ac:dyDescent="0.25"/>
    <row r="803" spans="2:22" x14ac:dyDescent="0.25">
      <c r="B803" s="322" t="s">
        <v>427</v>
      </c>
      <c r="C803" s="322"/>
      <c r="D803" s="322"/>
      <c r="E803" s="322"/>
      <c r="F803" s="322"/>
    </row>
    <row r="804" spans="2:22" x14ac:dyDescent="0.25">
      <c r="B804" s="322" t="s">
        <v>428</v>
      </c>
      <c r="C804" s="322"/>
      <c r="D804" s="322"/>
      <c r="E804" s="322"/>
      <c r="F804" s="322"/>
    </row>
    <row r="805" spans="2:22" x14ac:dyDescent="0.25">
      <c r="B805" s="322" t="s">
        <v>429</v>
      </c>
      <c r="C805" s="322"/>
      <c r="D805" s="322"/>
      <c r="E805" s="322"/>
      <c r="F805" s="322"/>
      <c r="K805" s="19"/>
      <c r="L805" s="2"/>
      <c r="M805" s="2"/>
      <c r="N805" s="2"/>
    </row>
    <row r="806" spans="2:22" x14ac:dyDescent="0.25">
      <c r="K806" s="325" t="s">
        <v>342</v>
      </c>
      <c r="L806" s="325"/>
      <c r="M806" s="325"/>
      <c r="N806" s="325"/>
      <c r="O806" s="325"/>
      <c r="P806" s="325"/>
      <c r="Q806" s="325"/>
    </row>
    <row r="807" spans="2:22" x14ac:dyDescent="0.25">
      <c r="K807" s="325" t="s">
        <v>343</v>
      </c>
      <c r="L807" s="325"/>
      <c r="M807" s="325"/>
      <c r="N807" s="325"/>
      <c r="O807" s="325"/>
      <c r="P807" s="325"/>
      <c r="Q807" s="325"/>
    </row>
    <row r="808" spans="2:22" x14ac:dyDescent="0.25">
      <c r="K808" s="325" t="s">
        <v>344</v>
      </c>
      <c r="L808" s="325"/>
      <c r="M808" s="325"/>
      <c r="N808" s="325"/>
      <c r="O808" s="325"/>
      <c r="P808" s="325"/>
      <c r="Q808" s="325"/>
    </row>
  </sheetData>
  <mergeCells count="4443">
    <mergeCell ref="E134:F134"/>
    <mergeCell ref="C362:D362"/>
    <mergeCell ref="E362:F362"/>
    <mergeCell ref="G362:H362"/>
    <mergeCell ref="I362:J362"/>
    <mergeCell ref="K362:L362"/>
    <mergeCell ref="O362:P362"/>
    <mergeCell ref="Q362:R362"/>
    <mergeCell ref="C460:D460"/>
    <mergeCell ref="E460:F460"/>
    <mergeCell ref="G460:H460"/>
    <mergeCell ref="I460:J460"/>
    <mergeCell ref="K460:L460"/>
    <mergeCell ref="O460:P460"/>
    <mergeCell ref="Q460:R460"/>
    <mergeCell ref="C360:D360"/>
    <mergeCell ref="E360:F360"/>
    <mergeCell ref="C361:D361"/>
    <mergeCell ref="E361:F361"/>
    <mergeCell ref="C409:D409"/>
    <mergeCell ref="E409:F409"/>
    <mergeCell ref="K453:L453"/>
    <mergeCell ref="O453:P453"/>
    <mergeCell ref="E300:F300"/>
    <mergeCell ref="G300:H300"/>
    <mergeCell ref="I300:J300"/>
    <mergeCell ref="K300:L300"/>
    <mergeCell ref="O300:P300"/>
    <mergeCell ref="Q300:R300"/>
    <mergeCell ref="K200:L200"/>
    <mergeCell ref="C400:D400"/>
    <mergeCell ref="E400:F400"/>
    <mergeCell ref="C648:D648"/>
    <mergeCell ref="E648:F648"/>
    <mergeCell ref="G648:H648"/>
    <mergeCell ref="I648:J648"/>
    <mergeCell ref="K648:L648"/>
    <mergeCell ref="O648:P648"/>
    <mergeCell ref="Q648:R648"/>
    <mergeCell ref="T497:T499"/>
    <mergeCell ref="T562:T565"/>
    <mergeCell ref="C596:D596"/>
    <mergeCell ref="C597:D597"/>
    <mergeCell ref="E596:F596"/>
    <mergeCell ref="E597:F597"/>
    <mergeCell ref="G596:H596"/>
    <mergeCell ref="I596:J596"/>
    <mergeCell ref="K596:L596"/>
    <mergeCell ref="G597:H597"/>
    <mergeCell ref="I597:J597"/>
    <mergeCell ref="K597:L597"/>
    <mergeCell ref="O596:P596"/>
    <mergeCell ref="Q596:R596"/>
    <mergeCell ref="O597:P597"/>
    <mergeCell ref="Q597:R597"/>
    <mergeCell ref="I521:J521"/>
    <mergeCell ref="K521:L521"/>
    <mergeCell ref="O521:P521"/>
    <mergeCell ref="Q521:R521"/>
    <mergeCell ref="C520:D520"/>
    <mergeCell ref="Q516:R516"/>
    <mergeCell ref="C514:D514"/>
    <mergeCell ref="E514:F514"/>
    <mergeCell ref="G514:H514"/>
    <mergeCell ref="E125:F125"/>
    <mergeCell ref="G125:H125"/>
    <mergeCell ref="I125:J125"/>
    <mergeCell ref="K125:L125"/>
    <mergeCell ref="C643:D643"/>
    <mergeCell ref="E643:F643"/>
    <mergeCell ref="C778:D778"/>
    <mergeCell ref="E778:F778"/>
    <mergeCell ref="E653:F653"/>
    <mergeCell ref="G653:H653"/>
    <mergeCell ref="I653:J653"/>
    <mergeCell ref="K653:L653"/>
    <mergeCell ref="O653:P653"/>
    <mergeCell ref="Q653:R653"/>
    <mergeCell ref="E143:F143"/>
    <mergeCell ref="G143:H143"/>
    <mergeCell ref="I143:J143"/>
    <mergeCell ref="K143:L143"/>
    <mergeCell ref="O143:P143"/>
    <mergeCell ref="Q143:R143"/>
    <mergeCell ref="E144:F144"/>
    <mergeCell ref="G144:H144"/>
    <mergeCell ref="I144:J144"/>
    <mergeCell ref="K144:L144"/>
    <mergeCell ref="O144:P144"/>
    <mergeCell ref="Q144:R144"/>
    <mergeCell ref="E481:F481"/>
    <mergeCell ref="O473:P473"/>
    <mergeCell ref="Q473:R473"/>
    <mergeCell ref="E453:F453"/>
    <mergeCell ref="G453:H453"/>
    <mergeCell ref="I453:J453"/>
    <mergeCell ref="C512:D512"/>
    <mergeCell ref="E512:F512"/>
    <mergeCell ref="G512:H512"/>
    <mergeCell ref="I512:J512"/>
    <mergeCell ref="K512:L512"/>
    <mergeCell ref="O512:P512"/>
    <mergeCell ref="Q512:R512"/>
    <mergeCell ref="K440:L440"/>
    <mergeCell ref="O440:P440"/>
    <mergeCell ref="Q440:R440"/>
    <mergeCell ref="C503:D503"/>
    <mergeCell ref="E503:F503"/>
    <mergeCell ref="C506:D506"/>
    <mergeCell ref="E506:F506"/>
    <mergeCell ref="G506:H506"/>
    <mergeCell ref="I506:J506"/>
    <mergeCell ref="K506:L506"/>
    <mergeCell ref="O506:P506"/>
    <mergeCell ref="Q506:R506"/>
    <mergeCell ref="O499:P499"/>
    <mergeCell ref="Q453:R453"/>
    <mergeCell ref="Q505:R505"/>
    <mergeCell ref="O495:P495"/>
    <mergeCell ref="Q495:R495"/>
    <mergeCell ref="C497:D497"/>
    <mergeCell ref="E497:F497"/>
    <mergeCell ref="G503:H503"/>
    <mergeCell ref="I503:J503"/>
    <mergeCell ref="K527:L527"/>
    <mergeCell ref="B801:S801"/>
    <mergeCell ref="K693:L693"/>
    <mergeCell ref="O693:P693"/>
    <mergeCell ref="Q693:R693"/>
    <mergeCell ref="O516:P516"/>
    <mergeCell ref="C513:D513"/>
    <mergeCell ref="E513:F513"/>
    <mergeCell ref="G513:H513"/>
    <mergeCell ref="I513:J513"/>
    <mergeCell ref="K513:L513"/>
    <mergeCell ref="O513:P513"/>
    <mergeCell ref="Q513:R513"/>
    <mergeCell ref="E520:F520"/>
    <mergeCell ref="G520:H520"/>
    <mergeCell ref="I520:J520"/>
    <mergeCell ref="K520:L520"/>
    <mergeCell ref="O520:P520"/>
    <mergeCell ref="Q520:R520"/>
    <mergeCell ref="C515:D515"/>
    <mergeCell ref="E515:F515"/>
    <mergeCell ref="G515:H515"/>
    <mergeCell ref="Q515:R515"/>
    <mergeCell ref="C516:D516"/>
    <mergeCell ref="E516:F516"/>
    <mergeCell ref="G516:H516"/>
    <mergeCell ref="I516:J516"/>
    <mergeCell ref="K516:L516"/>
    <mergeCell ref="I514:J514"/>
    <mergeCell ref="K514:L514"/>
    <mergeCell ref="O514:P514"/>
    <mergeCell ref="Q514:R514"/>
    <mergeCell ref="Q400:R400"/>
    <mergeCell ref="C622:D622"/>
    <mergeCell ref="E622:F622"/>
    <mergeCell ref="G622:H622"/>
    <mergeCell ref="I622:J622"/>
    <mergeCell ref="K622:L622"/>
    <mergeCell ref="O622:P622"/>
    <mergeCell ref="Q622:R622"/>
    <mergeCell ref="K524:L524"/>
    <mergeCell ref="O524:P524"/>
    <mergeCell ref="Q524:R524"/>
    <mergeCell ref="C525:D525"/>
    <mergeCell ref="E525:F525"/>
    <mergeCell ref="G525:H525"/>
    <mergeCell ref="I525:J525"/>
    <mergeCell ref="C521:D521"/>
    <mergeCell ref="E521:F521"/>
    <mergeCell ref="G521:H521"/>
    <mergeCell ref="C488:D488"/>
    <mergeCell ref="E488:F488"/>
    <mergeCell ref="G488:H488"/>
    <mergeCell ref="I488:J488"/>
    <mergeCell ref="I505:J505"/>
    <mergeCell ref="K505:L505"/>
    <mergeCell ref="O505:P505"/>
    <mergeCell ref="I515:J515"/>
    <mergeCell ref="K515:L515"/>
    <mergeCell ref="O515:P515"/>
    <mergeCell ref="I518:J518"/>
    <mergeCell ref="K518:L518"/>
    <mergeCell ref="O518:P518"/>
    <mergeCell ref="Q518:R518"/>
    <mergeCell ref="E517:F517"/>
    <mergeCell ref="G517:H517"/>
    <mergeCell ref="I517:J517"/>
    <mergeCell ref="K517:L517"/>
    <mergeCell ref="O517:P517"/>
    <mergeCell ref="Q517:R517"/>
    <mergeCell ref="C518:D518"/>
    <mergeCell ref="E518:F518"/>
    <mergeCell ref="G518:H518"/>
    <mergeCell ref="Q797:R797"/>
    <mergeCell ref="E792:F792"/>
    <mergeCell ref="C796:D796"/>
    <mergeCell ref="C473:D473"/>
    <mergeCell ref="E473:F473"/>
    <mergeCell ref="G473:H473"/>
    <mergeCell ref="I473:J473"/>
    <mergeCell ref="C793:D793"/>
    <mergeCell ref="E793:F793"/>
    <mergeCell ref="G793:H793"/>
    <mergeCell ref="I793:J793"/>
    <mergeCell ref="K793:L793"/>
    <mergeCell ref="O793:P793"/>
    <mergeCell ref="Q793:R793"/>
    <mergeCell ref="K727:L727"/>
    <mergeCell ref="O727:P727"/>
    <mergeCell ref="Q727:R727"/>
    <mergeCell ref="C732:D732"/>
    <mergeCell ref="E732:F732"/>
    <mergeCell ref="G732:H732"/>
    <mergeCell ref="I732:J732"/>
    <mergeCell ref="K732:L732"/>
    <mergeCell ref="O732:P732"/>
    <mergeCell ref="I792:J792"/>
    <mergeCell ref="K792:L792"/>
    <mergeCell ref="O792:P792"/>
    <mergeCell ref="K782:L782"/>
    <mergeCell ref="O782:P782"/>
    <mergeCell ref="Q788:R788"/>
    <mergeCell ref="B798:F798"/>
    <mergeCell ref="G798:H798"/>
    <mergeCell ref="I798:J798"/>
    <mergeCell ref="K798:L798"/>
    <mergeCell ref="O798:P798"/>
    <mergeCell ref="Q798:R798"/>
    <mergeCell ref="K745:L745"/>
    <mergeCell ref="O745:P745"/>
    <mergeCell ref="Q745:R745"/>
    <mergeCell ref="C746:D746"/>
    <mergeCell ref="E746:F746"/>
    <mergeCell ref="G746:H746"/>
    <mergeCell ref="I746:J746"/>
    <mergeCell ref="K746:L746"/>
    <mergeCell ref="O746:P746"/>
    <mergeCell ref="Q746:R746"/>
    <mergeCell ref="C776:D776"/>
    <mergeCell ref="E776:F776"/>
    <mergeCell ref="G776:H776"/>
    <mergeCell ref="I776:J776"/>
    <mergeCell ref="Q776:R776"/>
    <mergeCell ref="C797:D797"/>
    <mergeCell ref="E797:F797"/>
    <mergeCell ref="G797:H797"/>
    <mergeCell ref="I797:J797"/>
    <mergeCell ref="K797:L797"/>
    <mergeCell ref="O797:P797"/>
    <mergeCell ref="G707:H707"/>
    <mergeCell ref="I707:J707"/>
    <mergeCell ref="K707:L707"/>
    <mergeCell ref="O707:P707"/>
    <mergeCell ref="Q707:R707"/>
    <mergeCell ref="C736:D736"/>
    <mergeCell ref="E736:F736"/>
    <mergeCell ref="G736:H736"/>
    <mergeCell ref="I736:J736"/>
    <mergeCell ref="K736:L736"/>
    <mergeCell ref="O736:P736"/>
    <mergeCell ref="Q736:R736"/>
    <mergeCell ref="C737:D737"/>
    <mergeCell ref="E737:F737"/>
    <mergeCell ref="C794:D794"/>
    <mergeCell ref="E794:F794"/>
    <mergeCell ref="G794:H794"/>
    <mergeCell ref="I794:J794"/>
    <mergeCell ref="K794:L794"/>
    <mergeCell ref="O794:P794"/>
    <mergeCell ref="Q794:R794"/>
    <mergeCell ref="C790:D790"/>
    <mergeCell ref="E790:F790"/>
    <mergeCell ref="Q732:R732"/>
    <mergeCell ref="C738:D738"/>
    <mergeCell ref="G790:H790"/>
    <mergeCell ref="I790:J790"/>
    <mergeCell ref="K790:L790"/>
    <mergeCell ref="O790:P790"/>
    <mergeCell ref="Q790:R790"/>
    <mergeCell ref="C791:D791"/>
    <mergeCell ref="E791:F791"/>
    <mergeCell ref="G791:H791"/>
    <mergeCell ref="I791:J791"/>
    <mergeCell ref="C782:D782"/>
    <mergeCell ref="E782:F782"/>
    <mergeCell ref="G782:H782"/>
    <mergeCell ref="I782:J782"/>
    <mergeCell ref="K704:L704"/>
    <mergeCell ref="O704:P704"/>
    <mergeCell ref="Q704:R704"/>
    <mergeCell ref="C705:D705"/>
    <mergeCell ref="E705:F705"/>
    <mergeCell ref="G705:H705"/>
    <mergeCell ref="I705:J705"/>
    <mergeCell ref="K705:L705"/>
    <mergeCell ref="O705:P705"/>
    <mergeCell ref="Q705:R705"/>
    <mergeCell ref="O738:P738"/>
    <mergeCell ref="Q738:R738"/>
    <mergeCell ref="C714:D714"/>
    <mergeCell ref="E714:F714"/>
    <mergeCell ref="G714:H714"/>
    <mergeCell ref="I714:J714"/>
    <mergeCell ref="K714:L714"/>
    <mergeCell ref="O714:P714"/>
    <mergeCell ref="Q714:R714"/>
    <mergeCell ref="C706:D706"/>
    <mergeCell ref="E706:F706"/>
    <mergeCell ref="G706:H706"/>
    <mergeCell ref="I706:J706"/>
    <mergeCell ref="K706:L706"/>
    <mergeCell ref="O706:P706"/>
    <mergeCell ref="Q706:R706"/>
    <mergeCell ref="C707:D707"/>
    <mergeCell ref="E707:F707"/>
    <mergeCell ref="K795:L795"/>
    <mergeCell ref="O795:P795"/>
    <mergeCell ref="Q795:R795"/>
    <mergeCell ref="C785:D785"/>
    <mergeCell ref="E785:F785"/>
    <mergeCell ref="G785:H785"/>
    <mergeCell ref="I785:J785"/>
    <mergeCell ref="K785:L785"/>
    <mergeCell ref="O785:P785"/>
    <mergeCell ref="Q785:R785"/>
    <mergeCell ref="C786:D786"/>
    <mergeCell ref="E786:F786"/>
    <mergeCell ref="G786:H786"/>
    <mergeCell ref="I786:J786"/>
    <mergeCell ref="K786:L786"/>
    <mergeCell ref="O786:P786"/>
    <mergeCell ref="Q786:R786"/>
    <mergeCell ref="K791:L791"/>
    <mergeCell ref="Q792:R792"/>
    <mergeCell ref="K788:L788"/>
    <mergeCell ref="O788:P788"/>
    <mergeCell ref="Q782:R782"/>
    <mergeCell ref="C783:D783"/>
    <mergeCell ref="E796:F796"/>
    <mergeCell ref="G796:H796"/>
    <mergeCell ref="I796:J796"/>
    <mergeCell ref="K796:L796"/>
    <mergeCell ref="O796:P796"/>
    <mergeCell ref="Q796:R796"/>
    <mergeCell ref="C787:D787"/>
    <mergeCell ref="E787:F787"/>
    <mergeCell ref="G787:H787"/>
    <mergeCell ref="I787:J787"/>
    <mergeCell ref="K787:L787"/>
    <mergeCell ref="O787:P787"/>
    <mergeCell ref="Q787:R787"/>
    <mergeCell ref="C788:D788"/>
    <mergeCell ref="E788:F788"/>
    <mergeCell ref="G788:H788"/>
    <mergeCell ref="I788:J788"/>
    <mergeCell ref="I789:J789"/>
    <mergeCell ref="K789:L789"/>
    <mergeCell ref="O789:P789"/>
    <mergeCell ref="Q789:R789"/>
    <mergeCell ref="O791:P791"/>
    <mergeCell ref="Q791:R791"/>
    <mergeCell ref="C792:D792"/>
    <mergeCell ref="C789:D789"/>
    <mergeCell ref="E789:F789"/>
    <mergeCell ref="G789:H789"/>
    <mergeCell ref="G792:H792"/>
    <mergeCell ref="C795:D795"/>
    <mergeCell ref="E795:F795"/>
    <mergeCell ref="G795:H795"/>
    <mergeCell ref="I795:J795"/>
    <mergeCell ref="E783:F783"/>
    <mergeCell ref="G783:H783"/>
    <mergeCell ref="I783:J783"/>
    <mergeCell ref="K783:L783"/>
    <mergeCell ref="O783:P783"/>
    <mergeCell ref="Q783:R783"/>
    <mergeCell ref="C784:D784"/>
    <mergeCell ref="E784:F784"/>
    <mergeCell ref="G784:H784"/>
    <mergeCell ref="I784:J784"/>
    <mergeCell ref="K784:L784"/>
    <mergeCell ref="O784:P784"/>
    <mergeCell ref="Q784:R784"/>
    <mergeCell ref="C775:D775"/>
    <mergeCell ref="E775:F775"/>
    <mergeCell ref="G775:H775"/>
    <mergeCell ref="I775:J775"/>
    <mergeCell ref="K775:L775"/>
    <mergeCell ref="O775:P775"/>
    <mergeCell ref="Q775:R775"/>
    <mergeCell ref="C779:D779"/>
    <mergeCell ref="E779:F779"/>
    <mergeCell ref="G779:H779"/>
    <mergeCell ref="I779:J779"/>
    <mergeCell ref="K779:L779"/>
    <mergeCell ref="O779:P779"/>
    <mergeCell ref="Q779:R779"/>
    <mergeCell ref="C781:D781"/>
    <mergeCell ref="E781:F781"/>
    <mergeCell ref="G781:H781"/>
    <mergeCell ref="I781:J781"/>
    <mergeCell ref="K781:L781"/>
    <mergeCell ref="O781:P781"/>
    <mergeCell ref="Q781:R781"/>
    <mergeCell ref="C777:D777"/>
    <mergeCell ref="E777:F777"/>
    <mergeCell ref="G777:H777"/>
    <mergeCell ref="I777:J777"/>
    <mergeCell ref="K777:L777"/>
    <mergeCell ref="O777:P777"/>
    <mergeCell ref="Q777:R777"/>
    <mergeCell ref="C773:D773"/>
    <mergeCell ref="E773:F773"/>
    <mergeCell ref="G773:H773"/>
    <mergeCell ref="I773:J773"/>
    <mergeCell ref="K773:L773"/>
    <mergeCell ref="O773:P773"/>
    <mergeCell ref="Q773:R773"/>
    <mergeCell ref="C774:D774"/>
    <mergeCell ref="E774:F774"/>
    <mergeCell ref="G774:H774"/>
    <mergeCell ref="I774:J774"/>
    <mergeCell ref="K774:L774"/>
    <mergeCell ref="O774:P774"/>
    <mergeCell ref="Q774:R774"/>
    <mergeCell ref="C780:D780"/>
    <mergeCell ref="E780:F780"/>
    <mergeCell ref="G780:H780"/>
    <mergeCell ref="I780:J780"/>
    <mergeCell ref="K780:L780"/>
    <mergeCell ref="O780:P780"/>
    <mergeCell ref="Q780:R780"/>
    <mergeCell ref="K776:L776"/>
    <mergeCell ref="O776:P776"/>
    <mergeCell ref="C769:D769"/>
    <mergeCell ref="E769:F769"/>
    <mergeCell ref="G769:H769"/>
    <mergeCell ref="I769:J769"/>
    <mergeCell ref="K769:L769"/>
    <mergeCell ref="O769:P769"/>
    <mergeCell ref="Q769:R769"/>
    <mergeCell ref="C770:D770"/>
    <mergeCell ref="E770:F770"/>
    <mergeCell ref="G770:H770"/>
    <mergeCell ref="I770:J770"/>
    <mergeCell ref="K770:L770"/>
    <mergeCell ref="O770:P770"/>
    <mergeCell ref="Q770:R770"/>
    <mergeCell ref="C772:D772"/>
    <mergeCell ref="E772:F772"/>
    <mergeCell ref="G772:H772"/>
    <mergeCell ref="I772:J772"/>
    <mergeCell ref="K772:L772"/>
    <mergeCell ref="O772:P772"/>
    <mergeCell ref="Q772:R772"/>
    <mergeCell ref="C771:D771"/>
    <mergeCell ref="E771:F771"/>
    <mergeCell ref="G771:H771"/>
    <mergeCell ref="I771:J771"/>
    <mergeCell ref="K771:L771"/>
    <mergeCell ref="O771:P771"/>
    <mergeCell ref="Q771:R771"/>
    <mergeCell ref="C766:D766"/>
    <mergeCell ref="E766:F766"/>
    <mergeCell ref="G766:H766"/>
    <mergeCell ref="I766:J766"/>
    <mergeCell ref="K766:L766"/>
    <mergeCell ref="O766:P766"/>
    <mergeCell ref="Q766:R766"/>
    <mergeCell ref="C767:D767"/>
    <mergeCell ref="E767:F767"/>
    <mergeCell ref="G767:H767"/>
    <mergeCell ref="I767:J767"/>
    <mergeCell ref="K767:L767"/>
    <mergeCell ref="O767:P767"/>
    <mergeCell ref="Q767:R767"/>
    <mergeCell ref="C768:D768"/>
    <mergeCell ref="E768:F768"/>
    <mergeCell ref="G768:H768"/>
    <mergeCell ref="I768:J768"/>
    <mergeCell ref="K768:L768"/>
    <mergeCell ref="O768:P768"/>
    <mergeCell ref="Q768:R768"/>
    <mergeCell ref="C763:D763"/>
    <mergeCell ref="E763:F763"/>
    <mergeCell ref="G763:H763"/>
    <mergeCell ref="I763:J763"/>
    <mergeCell ref="K763:L763"/>
    <mergeCell ref="O763:P763"/>
    <mergeCell ref="Q763:R763"/>
    <mergeCell ref="C764:D764"/>
    <mergeCell ref="E764:F764"/>
    <mergeCell ref="G764:H764"/>
    <mergeCell ref="I764:J764"/>
    <mergeCell ref="K764:L764"/>
    <mergeCell ref="O764:P764"/>
    <mergeCell ref="Q764:R764"/>
    <mergeCell ref="C765:D765"/>
    <mergeCell ref="E765:F765"/>
    <mergeCell ref="G765:H765"/>
    <mergeCell ref="I765:J765"/>
    <mergeCell ref="K765:L765"/>
    <mergeCell ref="O765:P765"/>
    <mergeCell ref="Q765:R765"/>
    <mergeCell ref="C760:D760"/>
    <mergeCell ref="E760:F760"/>
    <mergeCell ref="G760:H760"/>
    <mergeCell ref="I760:J760"/>
    <mergeCell ref="K760:L760"/>
    <mergeCell ref="O760:P760"/>
    <mergeCell ref="Q760:R760"/>
    <mergeCell ref="C761:D761"/>
    <mergeCell ref="E761:F761"/>
    <mergeCell ref="G761:H761"/>
    <mergeCell ref="I761:J761"/>
    <mergeCell ref="K761:L761"/>
    <mergeCell ref="O761:P761"/>
    <mergeCell ref="Q761:R761"/>
    <mergeCell ref="C762:D762"/>
    <mergeCell ref="E762:F762"/>
    <mergeCell ref="G762:H762"/>
    <mergeCell ref="I762:J762"/>
    <mergeCell ref="K762:L762"/>
    <mergeCell ref="O762:P762"/>
    <mergeCell ref="Q762:R762"/>
    <mergeCell ref="C758:D758"/>
    <mergeCell ref="E758:F758"/>
    <mergeCell ref="G758:H758"/>
    <mergeCell ref="I758:J758"/>
    <mergeCell ref="K758:L758"/>
    <mergeCell ref="O758:P758"/>
    <mergeCell ref="Q758:R758"/>
    <mergeCell ref="C759:D759"/>
    <mergeCell ref="E759:F759"/>
    <mergeCell ref="G759:H759"/>
    <mergeCell ref="I759:J759"/>
    <mergeCell ref="K759:L759"/>
    <mergeCell ref="O759:P759"/>
    <mergeCell ref="Q759:R759"/>
    <mergeCell ref="C755:D755"/>
    <mergeCell ref="E755:F755"/>
    <mergeCell ref="G755:H755"/>
    <mergeCell ref="I755:J755"/>
    <mergeCell ref="K755:L755"/>
    <mergeCell ref="O755:P755"/>
    <mergeCell ref="Q755:R755"/>
    <mergeCell ref="C756:D756"/>
    <mergeCell ref="E756:F756"/>
    <mergeCell ref="G756:H756"/>
    <mergeCell ref="I756:J756"/>
    <mergeCell ref="K756:L756"/>
    <mergeCell ref="O756:P756"/>
    <mergeCell ref="Q756:R756"/>
    <mergeCell ref="C757:D757"/>
    <mergeCell ref="E757:F757"/>
    <mergeCell ref="G757:H757"/>
    <mergeCell ref="I757:J757"/>
    <mergeCell ref="K757:L757"/>
    <mergeCell ref="O757:P757"/>
    <mergeCell ref="Q757:R757"/>
    <mergeCell ref="C752:D752"/>
    <mergeCell ref="E752:F752"/>
    <mergeCell ref="G752:H752"/>
    <mergeCell ref="I752:J752"/>
    <mergeCell ref="K752:L752"/>
    <mergeCell ref="O752:P752"/>
    <mergeCell ref="Q752:R752"/>
    <mergeCell ref="C753:D753"/>
    <mergeCell ref="E753:F753"/>
    <mergeCell ref="G753:H753"/>
    <mergeCell ref="I753:J753"/>
    <mergeCell ref="K753:L753"/>
    <mergeCell ref="O753:P753"/>
    <mergeCell ref="Q753:R753"/>
    <mergeCell ref="C754:D754"/>
    <mergeCell ref="E754:F754"/>
    <mergeCell ref="G754:H754"/>
    <mergeCell ref="I754:J754"/>
    <mergeCell ref="K754:L754"/>
    <mergeCell ref="O754:P754"/>
    <mergeCell ref="Q754:R754"/>
    <mergeCell ref="C749:D749"/>
    <mergeCell ref="E749:F749"/>
    <mergeCell ref="G749:H749"/>
    <mergeCell ref="I749:J749"/>
    <mergeCell ref="K749:L749"/>
    <mergeCell ref="O749:P749"/>
    <mergeCell ref="Q749:R749"/>
    <mergeCell ref="C750:D750"/>
    <mergeCell ref="E750:F750"/>
    <mergeCell ref="G750:H750"/>
    <mergeCell ref="I750:J750"/>
    <mergeCell ref="K750:L750"/>
    <mergeCell ref="O750:P750"/>
    <mergeCell ref="Q750:R750"/>
    <mergeCell ref="C751:D751"/>
    <mergeCell ref="E751:F751"/>
    <mergeCell ref="G751:H751"/>
    <mergeCell ref="I751:J751"/>
    <mergeCell ref="K751:L751"/>
    <mergeCell ref="O751:P751"/>
    <mergeCell ref="Q751:R751"/>
    <mergeCell ref="C743:D743"/>
    <mergeCell ref="E743:F743"/>
    <mergeCell ref="G743:H743"/>
    <mergeCell ref="I743:J743"/>
    <mergeCell ref="K743:L743"/>
    <mergeCell ref="O743:P743"/>
    <mergeCell ref="Q743:R743"/>
    <mergeCell ref="C747:D747"/>
    <mergeCell ref="E747:F747"/>
    <mergeCell ref="G747:H747"/>
    <mergeCell ref="I747:J747"/>
    <mergeCell ref="K747:L747"/>
    <mergeCell ref="O747:P747"/>
    <mergeCell ref="Q747:R747"/>
    <mergeCell ref="C748:D748"/>
    <mergeCell ref="E748:F748"/>
    <mergeCell ref="G748:H748"/>
    <mergeCell ref="I748:J748"/>
    <mergeCell ref="K748:L748"/>
    <mergeCell ref="O748:P748"/>
    <mergeCell ref="Q748:R748"/>
    <mergeCell ref="C744:D744"/>
    <mergeCell ref="E744:F744"/>
    <mergeCell ref="G744:H744"/>
    <mergeCell ref="I744:J744"/>
    <mergeCell ref="K744:L744"/>
    <mergeCell ref="O744:P744"/>
    <mergeCell ref="Q744:R744"/>
    <mergeCell ref="C745:D745"/>
    <mergeCell ref="E745:F745"/>
    <mergeCell ref="G745:H745"/>
    <mergeCell ref="I745:J745"/>
    <mergeCell ref="C740:D740"/>
    <mergeCell ref="E740:F740"/>
    <mergeCell ref="G740:H740"/>
    <mergeCell ref="I740:J740"/>
    <mergeCell ref="K740:L740"/>
    <mergeCell ref="O740:P740"/>
    <mergeCell ref="Q740:R740"/>
    <mergeCell ref="C741:D741"/>
    <mergeCell ref="E741:F741"/>
    <mergeCell ref="G741:H741"/>
    <mergeCell ref="I741:J741"/>
    <mergeCell ref="K741:L741"/>
    <mergeCell ref="O741:P741"/>
    <mergeCell ref="Q741:R741"/>
    <mergeCell ref="C742:D742"/>
    <mergeCell ref="E742:F742"/>
    <mergeCell ref="G742:H742"/>
    <mergeCell ref="I742:J742"/>
    <mergeCell ref="K742:L742"/>
    <mergeCell ref="O742:P742"/>
    <mergeCell ref="Q742:R742"/>
    <mergeCell ref="C735:D735"/>
    <mergeCell ref="E735:F735"/>
    <mergeCell ref="G735:H735"/>
    <mergeCell ref="I735:J735"/>
    <mergeCell ref="K735:L735"/>
    <mergeCell ref="O735:P735"/>
    <mergeCell ref="Q735:R735"/>
    <mergeCell ref="G737:H737"/>
    <mergeCell ref="I737:J737"/>
    <mergeCell ref="K737:L737"/>
    <mergeCell ref="O737:P737"/>
    <mergeCell ref="Q737:R737"/>
    <mergeCell ref="C739:D739"/>
    <mergeCell ref="E739:F739"/>
    <mergeCell ref="G739:H739"/>
    <mergeCell ref="I739:J739"/>
    <mergeCell ref="K739:L739"/>
    <mergeCell ref="O739:P739"/>
    <mergeCell ref="Q739:R739"/>
    <mergeCell ref="E738:F738"/>
    <mergeCell ref="G738:H738"/>
    <mergeCell ref="I738:J738"/>
    <mergeCell ref="K738:L738"/>
    <mergeCell ref="C731:D731"/>
    <mergeCell ref="E731:F731"/>
    <mergeCell ref="G731:H731"/>
    <mergeCell ref="I731:J731"/>
    <mergeCell ref="K731:L731"/>
    <mergeCell ref="O731:P731"/>
    <mergeCell ref="Q731:R731"/>
    <mergeCell ref="C733:D733"/>
    <mergeCell ref="E733:F733"/>
    <mergeCell ref="G733:H733"/>
    <mergeCell ref="I733:J733"/>
    <mergeCell ref="K733:L733"/>
    <mergeCell ref="O733:P733"/>
    <mergeCell ref="Q733:R733"/>
    <mergeCell ref="C734:D734"/>
    <mergeCell ref="E734:F734"/>
    <mergeCell ref="G734:H734"/>
    <mergeCell ref="I734:J734"/>
    <mergeCell ref="K734:L734"/>
    <mergeCell ref="O734:P734"/>
    <mergeCell ref="Q734:R734"/>
    <mergeCell ref="C729:D729"/>
    <mergeCell ref="E729:F729"/>
    <mergeCell ref="G729:H729"/>
    <mergeCell ref="I729:J729"/>
    <mergeCell ref="K729:L729"/>
    <mergeCell ref="O729:P729"/>
    <mergeCell ref="Q729:R729"/>
    <mergeCell ref="C730:D730"/>
    <mergeCell ref="E730:F730"/>
    <mergeCell ref="G730:H730"/>
    <mergeCell ref="I730:J730"/>
    <mergeCell ref="K730:L730"/>
    <mergeCell ref="O730:P730"/>
    <mergeCell ref="Q730:R730"/>
    <mergeCell ref="C726:D726"/>
    <mergeCell ref="E726:F726"/>
    <mergeCell ref="G726:H726"/>
    <mergeCell ref="I726:J726"/>
    <mergeCell ref="K726:L726"/>
    <mergeCell ref="O726:P726"/>
    <mergeCell ref="Q726:R726"/>
    <mergeCell ref="C728:D728"/>
    <mergeCell ref="E728:F728"/>
    <mergeCell ref="G728:H728"/>
    <mergeCell ref="I728:J728"/>
    <mergeCell ref="K728:L728"/>
    <mergeCell ref="O728:P728"/>
    <mergeCell ref="Q728:R728"/>
    <mergeCell ref="C727:D727"/>
    <mergeCell ref="E727:F727"/>
    <mergeCell ref="G727:H727"/>
    <mergeCell ref="I727:J727"/>
    <mergeCell ref="C723:D723"/>
    <mergeCell ref="E723:F723"/>
    <mergeCell ref="G723:H723"/>
    <mergeCell ref="I723:J723"/>
    <mergeCell ref="K723:L723"/>
    <mergeCell ref="O723:P723"/>
    <mergeCell ref="Q723:R723"/>
    <mergeCell ref="C724:D724"/>
    <mergeCell ref="E724:F724"/>
    <mergeCell ref="G724:H724"/>
    <mergeCell ref="I724:J724"/>
    <mergeCell ref="K724:L724"/>
    <mergeCell ref="O724:P724"/>
    <mergeCell ref="Q724:R724"/>
    <mergeCell ref="C725:D725"/>
    <mergeCell ref="E725:F725"/>
    <mergeCell ref="G725:H725"/>
    <mergeCell ref="I725:J725"/>
    <mergeCell ref="K725:L725"/>
    <mergeCell ref="O725:P725"/>
    <mergeCell ref="Q725:R725"/>
    <mergeCell ref="C719:D719"/>
    <mergeCell ref="E719:F719"/>
    <mergeCell ref="G719:H719"/>
    <mergeCell ref="I719:J719"/>
    <mergeCell ref="K719:L719"/>
    <mergeCell ref="O719:P719"/>
    <mergeCell ref="Q719:R719"/>
    <mergeCell ref="C720:D720"/>
    <mergeCell ref="E720:F720"/>
    <mergeCell ref="G720:H720"/>
    <mergeCell ref="I720:J720"/>
    <mergeCell ref="K720:L720"/>
    <mergeCell ref="O720:P720"/>
    <mergeCell ref="Q720:R720"/>
    <mergeCell ref="C722:D722"/>
    <mergeCell ref="E722:F722"/>
    <mergeCell ref="G722:H722"/>
    <mergeCell ref="I722:J722"/>
    <mergeCell ref="K722:L722"/>
    <mergeCell ref="O722:P722"/>
    <mergeCell ref="Q722:R722"/>
    <mergeCell ref="C721:D721"/>
    <mergeCell ref="E721:F721"/>
    <mergeCell ref="G721:H721"/>
    <mergeCell ref="I721:J721"/>
    <mergeCell ref="K721:L721"/>
    <mergeCell ref="O721:P721"/>
    <mergeCell ref="Q721:R721"/>
    <mergeCell ref="C717:D717"/>
    <mergeCell ref="E717:F717"/>
    <mergeCell ref="G717:H717"/>
    <mergeCell ref="I717:J717"/>
    <mergeCell ref="K717:L717"/>
    <mergeCell ref="O717:P717"/>
    <mergeCell ref="Q717:R717"/>
    <mergeCell ref="C718:D718"/>
    <mergeCell ref="E718:F718"/>
    <mergeCell ref="G718:H718"/>
    <mergeCell ref="I718:J718"/>
    <mergeCell ref="K718:L718"/>
    <mergeCell ref="O718:P718"/>
    <mergeCell ref="Q718:R718"/>
    <mergeCell ref="C712:D712"/>
    <mergeCell ref="E712:F712"/>
    <mergeCell ref="G712:H712"/>
    <mergeCell ref="I712:J712"/>
    <mergeCell ref="K712:L712"/>
    <mergeCell ref="O712:P712"/>
    <mergeCell ref="Q712:R712"/>
    <mergeCell ref="C715:D715"/>
    <mergeCell ref="E715:F715"/>
    <mergeCell ref="G715:H715"/>
    <mergeCell ref="I715:J715"/>
    <mergeCell ref="K715:L715"/>
    <mergeCell ref="O715:P715"/>
    <mergeCell ref="Q715:R715"/>
    <mergeCell ref="C716:D716"/>
    <mergeCell ref="E716:F716"/>
    <mergeCell ref="G716:H716"/>
    <mergeCell ref="I716:J716"/>
    <mergeCell ref="K716:L716"/>
    <mergeCell ref="O716:P716"/>
    <mergeCell ref="Q716:R716"/>
    <mergeCell ref="C713:D713"/>
    <mergeCell ref="E713:F713"/>
    <mergeCell ref="G713:H713"/>
    <mergeCell ref="I713:J713"/>
    <mergeCell ref="K713:L713"/>
    <mergeCell ref="O713:P713"/>
    <mergeCell ref="Q713:R713"/>
    <mergeCell ref="C709:D709"/>
    <mergeCell ref="E709:F709"/>
    <mergeCell ref="G709:H709"/>
    <mergeCell ref="I709:J709"/>
    <mergeCell ref="K709:L709"/>
    <mergeCell ref="O709:P709"/>
    <mergeCell ref="Q709:R709"/>
    <mergeCell ref="C710:D710"/>
    <mergeCell ref="E710:F710"/>
    <mergeCell ref="G710:H710"/>
    <mergeCell ref="I710:J710"/>
    <mergeCell ref="K710:L710"/>
    <mergeCell ref="O710:P710"/>
    <mergeCell ref="Q710:R710"/>
    <mergeCell ref="C711:D711"/>
    <mergeCell ref="E711:F711"/>
    <mergeCell ref="G711:H711"/>
    <mergeCell ref="I711:J711"/>
    <mergeCell ref="K711:L711"/>
    <mergeCell ref="O711:P711"/>
    <mergeCell ref="Q711:R711"/>
    <mergeCell ref="C554:D554"/>
    <mergeCell ref="E554:F554"/>
    <mergeCell ref="G554:H554"/>
    <mergeCell ref="I554:J554"/>
    <mergeCell ref="K554:L554"/>
    <mergeCell ref="O554:P554"/>
    <mergeCell ref="Q554:R554"/>
    <mergeCell ref="C549:D549"/>
    <mergeCell ref="E549:F549"/>
    <mergeCell ref="G549:H549"/>
    <mergeCell ref="I549:J549"/>
    <mergeCell ref="K549:L549"/>
    <mergeCell ref="O549:P549"/>
    <mergeCell ref="Q549:R549"/>
    <mergeCell ref="C550:D550"/>
    <mergeCell ref="E550:F550"/>
    <mergeCell ref="G550:H550"/>
    <mergeCell ref="I550:J550"/>
    <mergeCell ref="K550:L550"/>
    <mergeCell ref="O550:P550"/>
    <mergeCell ref="Q550:R550"/>
    <mergeCell ref="Q553:R553"/>
    <mergeCell ref="C551:D551"/>
    <mergeCell ref="E551:F551"/>
    <mergeCell ref="G551:H551"/>
    <mergeCell ref="I551:J551"/>
    <mergeCell ref="K551:L551"/>
    <mergeCell ref="O551:P551"/>
    <mergeCell ref="Q551:R551"/>
    <mergeCell ref="C552:D552"/>
    <mergeCell ref="E552:F552"/>
    <mergeCell ref="G552:H552"/>
    <mergeCell ref="C547:D547"/>
    <mergeCell ref="E547:F547"/>
    <mergeCell ref="G547:H547"/>
    <mergeCell ref="I547:J547"/>
    <mergeCell ref="K547:L547"/>
    <mergeCell ref="O547:P547"/>
    <mergeCell ref="Q547:R547"/>
    <mergeCell ref="C548:D548"/>
    <mergeCell ref="E548:F548"/>
    <mergeCell ref="G548:H548"/>
    <mergeCell ref="I548:J548"/>
    <mergeCell ref="K548:L548"/>
    <mergeCell ref="O548:P548"/>
    <mergeCell ref="Q548:R548"/>
    <mergeCell ref="C545:D545"/>
    <mergeCell ref="E545:F545"/>
    <mergeCell ref="G545:H545"/>
    <mergeCell ref="I545:J545"/>
    <mergeCell ref="K545:L545"/>
    <mergeCell ref="O545:P545"/>
    <mergeCell ref="Q545:R545"/>
    <mergeCell ref="C546:D546"/>
    <mergeCell ref="E546:F546"/>
    <mergeCell ref="G546:H546"/>
    <mergeCell ref="I546:J546"/>
    <mergeCell ref="K546:L546"/>
    <mergeCell ref="O546:P546"/>
    <mergeCell ref="Q546:R546"/>
    <mergeCell ref="C542:D542"/>
    <mergeCell ref="E542:F542"/>
    <mergeCell ref="G542:H542"/>
    <mergeCell ref="I542:J542"/>
    <mergeCell ref="K542:L542"/>
    <mergeCell ref="O542:P542"/>
    <mergeCell ref="Q542:R542"/>
    <mergeCell ref="C543:D543"/>
    <mergeCell ref="E543:F543"/>
    <mergeCell ref="G543:H543"/>
    <mergeCell ref="I543:J543"/>
    <mergeCell ref="K543:L543"/>
    <mergeCell ref="O543:P543"/>
    <mergeCell ref="Q543:R543"/>
    <mergeCell ref="C533:D533"/>
    <mergeCell ref="E533:F533"/>
    <mergeCell ref="G533:H533"/>
    <mergeCell ref="I533:J533"/>
    <mergeCell ref="K533:L533"/>
    <mergeCell ref="O533:P533"/>
    <mergeCell ref="Q533:R533"/>
    <mergeCell ref="C541:D541"/>
    <mergeCell ref="E541:F541"/>
    <mergeCell ref="G541:H541"/>
    <mergeCell ref="I541:J541"/>
    <mergeCell ref="K541:L541"/>
    <mergeCell ref="O541:P541"/>
    <mergeCell ref="Q541:R541"/>
    <mergeCell ref="C535:D535"/>
    <mergeCell ref="E535:F535"/>
    <mergeCell ref="G535:H535"/>
    <mergeCell ref="I535:J535"/>
    <mergeCell ref="Q531:R531"/>
    <mergeCell ref="C532:D532"/>
    <mergeCell ref="E532:F532"/>
    <mergeCell ref="G532:H532"/>
    <mergeCell ref="I532:J532"/>
    <mergeCell ref="K532:L532"/>
    <mergeCell ref="O532:P532"/>
    <mergeCell ref="Q532:R532"/>
    <mergeCell ref="C529:D529"/>
    <mergeCell ref="E529:F529"/>
    <mergeCell ref="G529:H529"/>
    <mergeCell ref="I529:J529"/>
    <mergeCell ref="K529:L529"/>
    <mergeCell ref="O529:P529"/>
    <mergeCell ref="Q529:R529"/>
    <mergeCell ref="C530:D530"/>
    <mergeCell ref="E530:F530"/>
    <mergeCell ref="G530:H530"/>
    <mergeCell ref="I530:J530"/>
    <mergeCell ref="K530:L530"/>
    <mergeCell ref="O530:P530"/>
    <mergeCell ref="Q530:R530"/>
    <mergeCell ref="C499:D499"/>
    <mergeCell ref="E499:F499"/>
    <mergeCell ref="G499:H499"/>
    <mergeCell ref="I499:J499"/>
    <mergeCell ref="K499:L499"/>
    <mergeCell ref="O528:P528"/>
    <mergeCell ref="Q528:R528"/>
    <mergeCell ref="C523:D523"/>
    <mergeCell ref="E523:F523"/>
    <mergeCell ref="G523:H523"/>
    <mergeCell ref="I523:J523"/>
    <mergeCell ref="K523:L523"/>
    <mergeCell ref="O523:P523"/>
    <mergeCell ref="Q523:R523"/>
    <mergeCell ref="C526:D526"/>
    <mergeCell ref="E526:F526"/>
    <mergeCell ref="G526:H526"/>
    <mergeCell ref="I526:J526"/>
    <mergeCell ref="K526:L526"/>
    <mergeCell ref="O526:P526"/>
    <mergeCell ref="Q526:R526"/>
    <mergeCell ref="C524:D524"/>
    <mergeCell ref="E524:F524"/>
    <mergeCell ref="G524:H524"/>
    <mergeCell ref="I524:J524"/>
    <mergeCell ref="K525:L525"/>
    <mergeCell ref="O525:P525"/>
    <mergeCell ref="Q525:R525"/>
    <mergeCell ref="C527:D527"/>
    <mergeCell ref="E527:F527"/>
    <mergeCell ref="Q499:R499"/>
    <mergeCell ref="K528:L528"/>
    <mergeCell ref="C491:D491"/>
    <mergeCell ref="E491:F491"/>
    <mergeCell ref="G491:H491"/>
    <mergeCell ref="I491:J491"/>
    <mergeCell ref="K491:L491"/>
    <mergeCell ref="O491:P491"/>
    <mergeCell ref="Q491:R491"/>
    <mergeCell ref="C502:D502"/>
    <mergeCell ref="E502:F502"/>
    <mergeCell ref="G502:H502"/>
    <mergeCell ref="I502:J502"/>
    <mergeCell ref="K502:L502"/>
    <mergeCell ref="O502:P502"/>
    <mergeCell ref="Q502:R502"/>
    <mergeCell ref="C505:D505"/>
    <mergeCell ref="E505:F505"/>
    <mergeCell ref="G505:H505"/>
    <mergeCell ref="O503:P503"/>
    <mergeCell ref="G493:H493"/>
    <mergeCell ref="I493:J493"/>
    <mergeCell ref="K493:L493"/>
    <mergeCell ref="O493:P493"/>
    <mergeCell ref="Q493:R493"/>
    <mergeCell ref="O500:P500"/>
    <mergeCell ref="Q500:R500"/>
    <mergeCell ref="C501:D501"/>
    <mergeCell ref="E501:F501"/>
    <mergeCell ref="G501:H501"/>
    <mergeCell ref="I501:J501"/>
    <mergeCell ref="K501:L501"/>
    <mergeCell ref="O501:P501"/>
    <mergeCell ref="Q501:R501"/>
    <mergeCell ref="G497:H497"/>
    <mergeCell ref="I497:J497"/>
    <mergeCell ref="C496:D496"/>
    <mergeCell ref="E496:F496"/>
    <mergeCell ref="G496:H496"/>
    <mergeCell ref="I496:J496"/>
    <mergeCell ref="K496:L496"/>
    <mergeCell ref="O496:P496"/>
    <mergeCell ref="Q496:R496"/>
    <mergeCell ref="C492:D492"/>
    <mergeCell ref="E492:F492"/>
    <mergeCell ref="G492:H492"/>
    <mergeCell ref="I492:J492"/>
    <mergeCell ref="K492:L492"/>
    <mergeCell ref="O492:P492"/>
    <mergeCell ref="Q492:R492"/>
    <mergeCell ref="C493:D493"/>
    <mergeCell ref="E493:F493"/>
    <mergeCell ref="C494:D494"/>
    <mergeCell ref="E494:F494"/>
    <mergeCell ref="G494:H494"/>
    <mergeCell ref="I494:J494"/>
    <mergeCell ref="K494:L494"/>
    <mergeCell ref="O494:P494"/>
    <mergeCell ref="Q494:R494"/>
    <mergeCell ref="C495:D495"/>
    <mergeCell ref="E495:F495"/>
    <mergeCell ref="K495:L495"/>
    <mergeCell ref="G495:H495"/>
    <mergeCell ref="I495:J495"/>
    <mergeCell ref="C490:D490"/>
    <mergeCell ref="E490:F490"/>
    <mergeCell ref="G490:H490"/>
    <mergeCell ref="I490:J490"/>
    <mergeCell ref="K490:L490"/>
    <mergeCell ref="O490:P490"/>
    <mergeCell ref="Q490:R490"/>
    <mergeCell ref="K488:L488"/>
    <mergeCell ref="O488:P488"/>
    <mergeCell ref="Q488:R488"/>
    <mergeCell ref="G485:H485"/>
    <mergeCell ref="I485:J485"/>
    <mergeCell ref="K485:L485"/>
    <mergeCell ref="O485:P485"/>
    <mergeCell ref="Q485:R485"/>
    <mergeCell ref="C482:D482"/>
    <mergeCell ref="C489:D489"/>
    <mergeCell ref="E489:F489"/>
    <mergeCell ref="G489:H489"/>
    <mergeCell ref="I489:J489"/>
    <mergeCell ref="K489:L489"/>
    <mergeCell ref="O489:P489"/>
    <mergeCell ref="Q489:R489"/>
    <mergeCell ref="O487:P487"/>
    <mergeCell ref="Q487:R487"/>
    <mergeCell ref="C487:D487"/>
    <mergeCell ref="E487:F487"/>
    <mergeCell ref="G487:H487"/>
    <mergeCell ref="I487:J487"/>
    <mergeCell ref="K487:L487"/>
    <mergeCell ref="C481:D481"/>
    <mergeCell ref="E486:F486"/>
    <mergeCell ref="G486:H486"/>
    <mergeCell ref="I486:J486"/>
    <mergeCell ref="K486:L486"/>
    <mergeCell ref="O486:P486"/>
    <mergeCell ref="Q486:R486"/>
    <mergeCell ref="K482:L482"/>
    <mergeCell ref="O482:P482"/>
    <mergeCell ref="Q482:R482"/>
    <mergeCell ref="C484:D484"/>
    <mergeCell ref="E484:F484"/>
    <mergeCell ref="G484:H484"/>
    <mergeCell ref="I484:J484"/>
    <mergeCell ref="K484:L484"/>
    <mergeCell ref="O484:P484"/>
    <mergeCell ref="Q484:R484"/>
    <mergeCell ref="G481:H481"/>
    <mergeCell ref="E479:F479"/>
    <mergeCell ref="G479:H479"/>
    <mergeCell ref="I479:J479"/>
    <mergeCell ref="K479:L479"/>
    <mergeCell ref="O479:P479"/>
    <mergeCell ref="Q479:R479"/>
    <mergeCell ref="C477:D477"/>
    <mergeCell ref="E477:F477"/>
    <mergeCell ref="G477:H477"/>
    <mergeCell ref="I477:J477"/>
    <mergeCell ref="K477:L477"/>
    <mergeCell ref="O477:P477"/>
    <mergeCell ref="Q477:R477"/>
    <mergeCell ref="C485:D485"/>
    <mergeCell ref="E485:F485"/>
    <mergeCell ref="E482:F482"/>
    <mergeCell ref="G482:H482"/>
    <mergeCell ref="I482:J482"/>
    <mergeCell ref="C480:D480"/>
    <mergeCell ref="E480:F480"/>
    <mergeCell ref="G480:H480"/>
    <mergeCell ref="I480:J480"/>
    <mergeCell ref="K480:L480"/>
    <mergeCell ref="O480:P480"/>
    <mergeCell ref="Q480:R480"/>
    <mergeCell ref="C483:D483"/>
    <mergeCell ref="E483:F483"/>
    <mergeCell ref="G483:H483"/>
    <mergeCell ref="I483:J483"/>
    <mergeCell ref="K483:L483"/>
    <mergeCell ref="O483:P483"/>
    <mergeCell ref="Q483:R483"/>
    <mergeCell ref="E468:F468"/>
    <mergeCell ref="G468:H468"/>
    <mergeCell ref="I468:J468"/>
    <mergeCell ref="C475:D475"/>
    <mergeCell ref="E475:F475"/>
    <mergeCell ref="G475:H475"/>
    <mergeCell ref="I475:J475"/>
    <mergeCell ref="K475:L475"/>
    <mergeCell ref="O475:P475"/>
    <mergeCell ref="Q475:R475"/>
    <mergeCell ref="C472:D472"/>
    <mergeCell ref="E472:F472"/>
    <mergeCell ref="G472:H472"/>
    <mergeCell ref="I472:J472"/>
    <mergeCell ref="K472:L472"/>
    <mergeCell ref="O472:P472"/>
    <mergeCell ref="Q472:R472"/>
    <mergeCell ref="C474:D474"/>
    <mergeCell ref="E474:F474"/>
    <mergeCell ref="G474:H474"/>
    <mergeCell ref="I474:J474"/>
    <mergeCell ref="K474:L474"/>
    <mergeCell ref="O474:P474"/>
    <mergeCell ref="K469:L469"/>
    <mergeCell ref="O469:P469"/>
    <mergeCell ref="Q469:R469"/>
    <mergeCell ref="I470:J470"/>
    <mergeCell ref="K470:L470"/>
    <mergeCell ref="O470:P470"/>
    <mergeCell ref="C466:D466"/>
    <mergeCell ref="E466:F466"/>
    <mergeCell ref="G466:H466"/>
    <mergeCell ref="I466:J466"/>
    <mergeCell ref="K466:L466"/>
    <mergeCell ref="O466:P466"/>
    <mergeCell ref="Q466:R466"/>
    <mergeCell ref="C461:D461"/>
    <mergeCell ref="E461:F461"/>
    <mergeCell ref="G461:H461"/>
    <mergeCell ref="I461:J461"/>
    <mergeCell ref="K461:L461"/>
    <mergeCell ref="O461:P461"/>
    <mergeCell ref="Q461:R461"/>
    <mergeCell ref="C462:D462"/>
    <mergeCell ref="E462:F462"/>
    <mergeCell ref="G462:H462"/>
    <mergeCell ref="I462:J462"/>
    <mergeCell ref="K462:L462"/>
    <mergeCell ref="O462:P462"/>
    <mergeCell ref="Q462:R462"/>
    <mergeCell ref="C463:D463"/>
    <mergeCell ref="E463:F463"/>
    <mergeCell ref="G463:H463"/>
    <mergeCell ref="I463:J463"/>
    <mergeCell ref="K463:L463"/>
    <mergeCell ref="O463:P463"/>
    <mergeCell ref="Q463:R463"/>
    <mergeCell ref="C456:D456"/>
    <mergeCell ref="E456:F456"/>
    <mergeCell ref="G456:H456"/>
    <mergeCell ref="I456:J456"/>
    <mergeCell ref="K456:L456"/>
    <mergeCell ref="O456:P456"/>
    <mergeCell ref="Q456:R456"/>
    <mergeCell ref="K458:L458"/>
    <mergeCell ref="O458:P458"/>
    <mergeCell ref="Q458:R458"/>
    <mergeCell ref="C465:D465"/>
    <mergeCell ref="E465:F465"/>
    <mergeCell ref="G465:H465"/>
    <mergeCell ref="I465:J465"/>
    <mergeCell ref="K465:L465"/>
    <mergeCell ref="O465:P465"/>
    <mergeCell ref="Q465:R465"/>
    <mergeCell ref="C464:D464"/>
    <mergeCell ref="C457:D457"/>
    <mergeCell ref="E457:F457"/>
    <mergeCell ref="G457:H457"/>
    <mergeCell ref="I457:J457"/>
    <mergeCell ref="K457:L457"/>
    <mergeCell ref="E464:F464"/>
    <mergeCell ref="G464:H464"/>
    <mergeCell ref="I464:J464"/>
    <mergeCell ref="K464:L464"/>
    <mergeCell ref="O464:P464"/>
    <mergeCell ref="O457:P457"/>
    <mergeCell ref="Q457:R457"/>
    <mergeCell ref="C458:D458"/>
    <mergeCell ref="E458:F458"/>
    <mergeCell ref="C451:D451"/>
    <mergeCell ref="E451:F451"/>
    <mergeCell ref="G451:H451"/>
    <mergeCell ref="I451:J451"/>
    <mergeCell ref="K451:L451"/>
    <mergeCell ref="O451:P451"/>
    <mergeCell ref="Q451:R451"/>
    <mergeCell ref="C448:D448"/>
    <mergeCell ref="E448:F448"/>
    <mergeCell ref="G448:H448"/>
    <mergeCell ref="I448:J448"/>
    <mergeCell ref="K448:L448"/>
    <mergeCell ref="O448:P448"/>
    <mergeCell ref="Q448:R448"/>
    <mergeCell ref="C450:D450"/>
    <mergeCell ref="E450:F450"/>
    <mergeCell ref="G450:H450"/>
    <mergeCell ref="I450:J450"/>
    <mergeCell ref="K450:L450"/>
    <mergeCell ref="O450:P450"/>
    <mergeCell ref="Q450:R450"/>
    <mergeCell ref="C449:D449"/>
    <mergeCell ref="E449:F449"/>
    <mergeCell ref="G449:H449"/>
    <mergeCell ref="I449:J449"/>
    <mergeCell ref="K449:L449"/>
    <mergeCell ref="O449:P449"/>
    <mergeCell ref="Q449:R449"/>
    <mergeCell ref="C445:D445"/>
    <mergeCell ref="E445:F445"/>
    <mergeCell ref="G445:H445"/>
    <mergeCell ref="I445:J445"/>
    <mergeCell ref="K445:L445"/>
    <mergeCell ref="O445:P445"/>
    <mergeCell ref="Q445:R445"/>
    <mergeCell ref="C446:D446"/>
    <mergeCell ref="E446:F446"/>
    <mergeCell ref="G446:H446"/>
    <mergeCell ref="I446:J446"/>
    <mergeCell ref="K446:L446"/>
    <mergeCell ref="O446:P446"/>
    <mergeCell ref="Q446:R446"/>
    <mergeCell ref="C443:D443"/>
    <mergeCell ref="E443:F443"/>
    <mergeCell ref="G443:H443"/>
    <mergeCell ref="I443:J443"/>
    <mergeCell ref="K443:L443"/>
    <mergeCell ref="O443:P443"/>
    <mergeCell ref="Q443:R443"/>
    <mergeCell ref="C444:D444"/>
    <mergeCell ref="E444:F444"/>
    <mergeCell ref="G444:H444"/>
    <mergeCell ref="I444:J444"/>
    <mergeCell ref="K444:L444"/>
    <mergeCell ref="O444:P444"/>
    <mergeCell ref="Q444:R444"/>
    <mergeCell ref="C441:D441"/>
    <mergeCell ref="E441:F441"/>
    <mergeCell ref="G441:H441"/>
    <mergeCell ref="I441:J441"/>
    <mergeCell ref="K441:L441"/>
    <mergeCell ref="O441:P441"/>
    <mergeCell ref="Q441:R441"/>
    <mergeCell ref="C442:D442"/>
    <mergeCell ref="E442:F442"/>
    <mergeCell ref="G442:H442"/>
    <mergeCell ref="I442:J442"/>
    <mergeCell ref="K442:L442"/>
    <mergeCell ref="O442:P442"/>
    <mergeCell ref="Q442:R442"/>
    <mergeCell ref="C438:D438"/>
    <mergeCell ref="E438:F438"/>
    <mergeCell ref="G438:H438"/>
    <mergeCell ref="I438:J438"/>
    <mergeCell ref="K438:L438"/>
    <mergeCell ref="O438:P438"/>
    <mergeCell ref="Q438:R438"/>
    <mergeCell ref="C439:D439"/>
    <mergeCell ref="E439:F439"/>
    <mergeCell ref="G439:H439"/>
    <mergeCell ref="I439:J439"/>
    <mergeCell ref="K439:L439"/>
    <mergeCell ref="O439:P439"/>
    <mergeCell ref="Q439:R439"/>
    <mergeCell ref="C440:D440"/>
    <mergeCell ref="E440:F440"/>
    <mergeCell ref="G440:H440"/>
    <mergeCell ref="I440:J440"/>
    <mergeCell ref="O437:P437"/>
    <mergeCell ref="Q437:R437"/>
    <mergeCell ref="C433:D433"/>
    <mergeCell ref="E433:F433"/>
    <mergeCell ref="G433:H433"/>
    <mergeCell ref="I433:J433"/>
    <mergeCell ref="K433:L433"/>
    <mergeCell ref="O433:P433"/>
    <mergeCell ref="Q433:R433"/>
    <mergeCell ref="C435:D435"/>
    <mergeCell ref="E435:F435"/>
    <mergeCell ref="G435:H435"/>
    <mergeCell ref="I435:J435"/>
    <mergeCell ref="K435:L435"/>
    <mergeCell ref="O435:P435"/>
    <mergeCell ref="Q435:R435"/>
    <mergeCell ref="E434:F434"/>
    <mergeCell ref="G434:H434"/>
    <mergeCell ref="I434:J434"/>
    <mergeCell ref="K434:L434"/>
    <mergeCell ref="C431:D431"/>
    <mergeCell ref="E431:F431"/>
    <mergeCell ref="G431:H431"/>
    <mergeCell ref="I431:J431"/>
    <mergeCell ref="K431:L431"/>
    <mergeCell ref="O431:P431"/>
    <mergeCell ref="Q431:R431"/>
    <mergeCell ref="C432:D432"/>
    <mergeCell ref="E432:F432"/>
    <mergeCell ref="G432:H432"/>
    <mergeCell ref="I432:J432"/>
    <mergeCell ref="K432:L432"/>
    <mergeCell ref="O432:P432"/>
    <mergeCell ref="Q432:R432"/>
    <mergeCell ref="C429:D429"/>
    <mergeCell ref="E429:F429"/>
    <mergeCell ref="G429:H429"/>
    <mergeCell ref="I429:J429"/>
    <mergeCell ref="K429:L429"/>
    <mergeCell ref="O429:P429"/>
    <mergeCell ref="Q429:R429"/>
    <mergeCell ref="C430:D430"/>
    <mergeCell ref="E430:F430"/>
    <mergeCell ref="G430:H430"/>
    <mergeCell ref="I430:J430"/>
    <mergeCell ref="K430:L430"/>
    <mergeCell ref="O430:P430"/>
    <mergeCell ref="Q430:R430"/>
    <mergeCell ref="C427:D427"/>
    <mergeCell ref="E427:F427"/>
    <mergeCell ref="G427:H427"/>
    <mergeCell ref="I427:J427"/>
    <mergeCell ref="K427:L427"/>
    <mergeCell ref="O427:P427"/>
    <mergeCell ref="Q427:R427"/>
    <mergeCell ref="C428:D428"/>
    <mergeCell ref="E428:F428"/>
    <mergeCell ref="G428:H428"/>
    <mergeCell ref="I428:J428"/>
    <mergeCell ref="K428:L428"/>
    <mergeCell ref="O428:P428"/>
    <mergeCell ref="Q428:R428"/>
    <mergeCell ref="C425:D425"/>
    <mergeCell ref="E425:F425"/>
    <mergeCell ref="G425:H425"/>
    <mergeCell ref="I425:J425"/>
    <mergeCell ref="K425:L425"/>
    <mergeCell ref="O425:P425"/>
    <mergeCell ref="Q425:R425"/>
    <mergeCell ref="C426:D426"/>
    <mergeCell ref="E426:F426"/>
    <mergeCell ref="G426:H426"/>
    <mergeCell ref="I426:J426"/>
    <mergeCell ref="K426:L426"/>
    <mergeCell ref="O426:P426"/>
    <mergeCell ref="Q426:R426"/>
    <mergeCell ref="C421:D421"/>
    <mergeCell ref="E421:F421"/>
    <mergeCell ref="G421:H421"/>
    <mergeCell ref="I421:J421"/>
    <mergeCell ref="K421:L421"/>
    <mergeCell ref="O421:P421"/>
    <mergeCell ref="Q421:R421"/>
    <mergeCell ref="C422:D422"/>
    <mergeCell ref="E422:F422"/>
    <mergeCell ref="G422:H422"/>
    <mergeCell ref="I422:J422"/>
    <mergeCell ref="K422:L422"/>
    <mergeCell ref="O422:P422"/>
    <mergeCell ref="Q422:R422"/>
    <mergeCell ref="C419:D419"/>
    <mergeCell ref="E419:F419"/>
    <mergeCell ref="G419:H419"/>
    <mergeCell ref="I419:J419"/>
    <mergeCell ref="K419:L419"/>
    <mergeCell ref="O419:P419"/>
    <mergeCell ref="Q419:R419"/>
    <mergeCell ref="C420:D420"/>
    <mergeCell ref="E420:F420"/>
    <mergeCell ref="G420:H420"/>
    <mergeCell ref="I420:J420"/>
    <mergeCell ref="K420:L420"/>
    <mergeCell ref="O420:P420"/>
    <mergeCell ref="Q420:R420"/>
    <mergeCell ref="C417:D417"/>
    <mergeCell ref="E417:F417"/>
    <mergeCell ref="G417:H417"/>
    <mergeCell ref="I417:J417"/>
    <mergeCell ref="K417:L417"/>
    <mergeCell ref="O417:P417"/>
    <mergeCell ref="Q417:R417"/>
    <mergeCell ref="C418:D418"/>
    <mergeCell ref="E418:F418"/>
    <mergeCell ref="G418:H418"/>
    <mergeCell ref="I418:J418"/>
    <mergeCell ref="K418:L418"/>
    <mergeCell ref="O418:P418"/>
    <mergeCell ref="Q418:R418"/>
    <mergeCell ref="C413:D413"/>
    <mergeCell ref="E413:F413"/>
    <mergeCell ref="G413:H413"/>
    <mergeCell ref="I413:J413"/>
    <mergeCell ref="K413:L413"/>
    <mergeCell ref="O413:P413"/>
    <mergeCell ref="Q413:R413"/>
    <mergeCell ref="C416:D416"/>
    <mergeCell ref="E416:F416"/>
    <mergeCell ref="G416:H416"/>
    <mergeCell ref="I416:J416"/>
    <mergeCell ref="K416:L416"/>
    <mergeCell ref="O416:P416"/>
    <mergeCell ref="Q416:R416"/>
    <mergeCell ref="C415:D415"/>
    <mergeCell ref="E415:F415"/>
    <mergeCell ref="G415:H415"/>
    <mergeCell ref="I415:J415"/>
    <mergeCell ref="K415:L415"/>
    <mergeCell ref="O415:P415"/>
    <mergeCell ref="Q415:R415"/>
    <mergeCell ref="C411:D411"/>
    <mergeCell ref="E411:F411"/>
    <mergeCell ref="G411:H411"/>
    <mergeCell ref="I411:J411"/>
    <mergeCell ref="K411:L411"/>
    <mergeCell ref="O411:P411"/>
    <mergeCell ref="Q411:R411"/>
    <mergeCell ref="C412:D412"/>
    <mergeCell ref="E412:F412"/>
    <mergeCell ref="G412:H412"/>
    <mergeCell ref="I412:J412"/>
    <mergeCell ref="K412:L412"/>
    <mergeCell ref="O412:P412"/>
    <mergeCell ref="Q412:R412"/>
    <mergeCell ref="C414:D414"/>
    <mergeCell ref="E414:F414"/>
    <mergeCell ref="G414:H414"/>
    <mergeCell ref="I414:J414"/>
    <mergeCell ref="K414:L414"/>
    <mergeCell ref="C408:D408"/>
    <mergeCell ref="E408:F408"/>
    <mergeCell ref="G408:H408"/>
    <mergeCell ref="I408:J408"/>
    <mergeCell ref="K408:L408"/>
    <mergeCell ref="O408:P408"/>
    <mergeCell ref="Q408:R408"/>
    <mergeCell ref="C410:D410"/>
    <mergeCell ref="E410:F410"/>
    <mergeCell ref="G410:H410"/>
    <mergeCell ref="I410:J410"/>
    <mergeCell ref="K410:L410"/>
    <mergeCell ref="O410:P410"/>
    <mergeCell ref="Q410:R410"/>
    <mergeCell ref="C406:D406"/>
    <mergeCell ref="E406:F406"/>
    <mergeCell ref="G406:H406"/>
    <mergeCell ref="I406:J406"/>
    <mergeCell ref="K406:L406"/>
    <mergeCell ref="O406:P406"/>
    <mergeCell ref="Q406:R406"/>
    <mergeCell ref="C407:D407"/>
    <mergeCell ref="E407:F407"/>
    <mergeCell ref="G407:H407"/>
    <mergeCell ref="I407:J407"/>
    <mergeCell ref="K407:L407"/>
    <mergeCell ref="O407:P407"/>
    <mergeCell ref="Q407:R407"/>
    <mergeCell ref="C404:D404"/>
    <mergeCell ref="E404:F404"/>
    <mergeCell ref="G404:H404"/>
    <mergeCell ref="I404:J404"/>
    <mergeCell ref="K404:L404"/>
    <mergeCell ref="O404:P404"/>
    <mergeCell ref="Q404:R404"/>
    <mergeCell ref="C405:D405"/>
    <mergeCell ref="E405:F405"/>
    <mergeCell ref="G405:H405"/>
    <mergeCell ref="I405:J405"/>
    <mergeCell ref="K405:L405"/>
    <mergeCell ref="O405:P405"/>
    <mergeCell ref="Q405:R405"/>
    <mergeCell ref="C402:D402"/>
    <mergeCell ref="E402:F402"/>
    <mergeCell ref="G402:H402"/>
    <mergeCell ref="I402:J402"/>
    <mergeCell ref="K402:L402"/>
    <mergeCell ref="O402:P402"/>
    <mergeCell ref="Q402:R402"/>
    <mergeCell ref="C403:D403"/>
    <mergeCell ref="E403:F403"/>
    <mergeCell ref="G403:H403"/>
    <mergeCell ref="I403:J403"/>
    <mergeCell ref="K403:L403"/>
    <mergeCell ref="O403:P403"/>
    <mergeCell ref="Q403:R403"/>
    <mergeCell ref="C399:D399"/>
    <mergeCell ref="E399:F399"/>
    <mergeCell ref="G399:H399"/>
    <mergeCell ref="I399:J399"/>
    <mergeCell ref="K399:L399"/>
    <mergeCell ref="O399:P399"/>
    <mergeCell ref="Q399:R399"/>
    <mergeCell ref="C401:D401"/>
    <mergeCell ref="E401:F401"/>
    <mergeCell ref="G401:H401"/>
    <mergeCell ref="I401:J401"/>
    <mergeCell ref="K401:L401"/>
    <mergeCell ref="O401:P401"/>
    <mergeCell ref="Q401:R401"/>
    <mergeCell ref="C397:D397"/>
    <mergeCell ref="E397:F397"/>
    <mergeCell ref="G397:H397"/>
    <mergeCell ref="I397:J397"/>
    <mergeCell ref="K397:L397"/>
    <mergeCell ref="O397:P397"/>
    <mergeCell ref="Q397:R397"/>
    <mergeCell ref="C398:D398"/>
    <mergeCell ref="E398:F398"/>
    <mergeCell ref="G398:H398"/>
    <mergeCell ref="I398:J398"/>
    <mergeCell ref="K398:L398"/>
    <mergeCell ref="O398:P398"/>
    <mergeCell ref="Q398:R398"/>
    <mergeCell ref="G400:H400"/>
    <mergeCell ref="I400:J400"/>
    <mergeCell ref="K400:L400"/>
    <mergeCell ref="O400:P400"/>
    <mergeCell ref="C395:D395"/>
    <mergeCell ref="E395:F395"/>
    <mergeCell ref="G395:H395"/>
    <mergeCell ref="I395:J395"/>
    <mergeCell ref="K395:L395"/>
    <mergeCell ref="O395:P395"/>
    <mergeCell ref="Q395:R395"/>
    <mergeCell ref="C396:D396"/>
    <mergeCell ref="E396:F396"/>
    <mergeCell ref="G396:H396"/>
    <mergeCell ref="I396:J396"/>
    <mergeCell ref="K396:L396"/>
    <mergeCell ref="O396:P396"/>
    <mergeCell ref="Q396:R396"/>
    <mergeCell ref="C393:D393"/>
    <mergeCell ref="E393:F393"/>
    <mergeCell ref="G393:H393"/>
    <mergeCell ref="I393:J393"/>
    <mergeCell ref="K393:L393"/>
    <mergeCell ref="O393:P393"/>
    <mergeCell ref="Q393:R393"/>
    <mergeCell ref="C394:D394"/>
    <mergeCell ref="E394:F394"/>
    <mergeCell ref="G394:H394"/>
    <mergeCell ref="I394:J394"/>
    <mergeCell ref="K394:L394"/>
    <mergeCell ref="O394:P394"/>
    <mergeCell ref="Q394:R394"/>
    <mergeCell ref="C390:D390"/>
    <mergeCell ref="E390:F390"/>
    <mergeCell ref="G390:H390"/>
    <mergeCell ref="I390:J390"/>
    <mergeCell ref="K390:L390"/>
    <mergeCell ref="O390:P390"/>
    <mergeCell ref="Q390:R390"/>
    <mergeCell ref="C391:D391"/>
    <mergeCell ref="E391:F391"/>
    <mergeCell ref="G391:H391"/>
    <mergeCell ref="I391:J391"/>
    <mergeCell ref="K391:L391"/>
    <mergeCell ref="O391:P391"/>
    <mergeCell ref="Q391:R391"/>
    <mergeCell ref="C388:D388"/>
    <mergeCell ref="E388:F388"/>
    <mergeCell ref="G388:H388"/>
    <mergeCell ref="I388:J388"/>
    <mergeCell ref="K388:L388"/>
    <mergeCell ref="O388:P388"/>
    <mergeCell ref="Q388:R388"/>
    <mergeCell ref="C389:D389"/>
    <mergeCell ref="E389:F389"/>
    <mergeCell ref="G389:H389"/>
    <mergeCell ref="I389:J389"/>
    <mergeCell ref="K389:L389"/>
    <mergeCell ref="O389:P389"/>
    <mergeCell ref="Q389:R389"/>
    <mergeCell ref="C387:D387"/>
    <mergeCell ref="E387:F387"/>
    <mergeCell ref="G387:H387"/>
    <mergeCell ref="I387:J387"/>
    <mergeCell ref="K387:L387"/>
    <mergeCell ref="O387:P387"/>
    <mergeCell ref="Q387:R387"/>
    <mergeCell ref="C347:D347"/>
    <mergeCell ref="E347:F347"/>
    <mergeCell ref="G347:H347"/>
    <mergeCell ref="I347:J347"/>
    <mergeCell ref="K347:L347"/>
    <mergeCell ref="O347:P347"/>
    <mergeCell ref="Q347:R347"/>
    <mergeCell ref="C348:D348"/>
    <mergeCell ref="E348:F348"/>
    <mergeCell ref="G348:H348"/>
    <mergeCell ref="I348:J348"/>
    <mergeCell ref="K348:L348"/>
    <mergeCell ref="O348:P348"/>
    <mergeCell ref="Q348:R348"/>
    <mergeCell ref="C385:D385"/>
    <mergeCell ref="E385:F385"/>
    <mergeCell ref="G385:H385"/>
    <mergeCell ref="I385:J385"/>
    <mergeCell ref="K385:L385"/>
    <mergeCell ref="O385:P385"/>
    <mergeCell ref="Q385:R385"/>
    <mergeCell ref="C386:D386"/>
    <mergeCell ref="E386:F386"/>
    <mergeCell ref="G386:H386"/>
    <mergeCell ref="I386:J386"/>
    <mergeCell ref="K386:L386"/>
    <mergeCell ref="O386:P386"/>
    <mergeCell ref="Q386:R386"/>
    <mergeCell ref="C383:D383"/>
    <mergeCell ref="E383:F383"/>
    <mergeCell ref="G383:H383"/>
    <mergeCell ref="I383:J383"/>
    <mergeCell ref="K383:L383"/>
    <mergeCell ref="O383:P383"/>
    <mergeCell ref="Q383:R383"/>
    <mergeCell ref="C384:D384"/>
    <mergeCell ref="E384:F384"/>
    <mergeCell ref="G384:H384"/>
    <mergeCell ref="I384:J384"/>
    <mergeCell ref="K384:L384"/>
    <mergeCell ref="O384:P384"/>
    <mergeCell ref="Q384:R384"/>
    <mergeCell ref="C381:D381"/>
    <mergeCell ref="E381:F381"/>
    <mergeCell ref="G381:H381"/>
    <mergeCell ref="I381:J381"/>
    <mergeCell ref="K381:L381"/>
    <mergeCell ref="O381:P381"/>
    <mergeCell ref="Q381:R381"/>
    <mergeCell ref="C382:D382"/>
    <mergeCell ref="E382:F382"/>
    <mergeCell ref="G382:H382"/>
    <mergeCell ref="I382:J382"/>
    <mergeCell ref="K382:L382"/>
    <mergeCell ref="O382:P382"/>
    <mergeCell ref="Q382:R382"/>
    <mergeCell ref="C379:D379"/>
    <mergeCell ref="E379:F379"/>
    <mergeCell ref="G379:H379"/>
    <mergeCell ref="I379:J379"/>
    <mergeCell ref="K379:L379"/>
    <mergeCell ref="O379:P379"/>
    <mergeCell ref="Q379:R379"/>
    <mergeCell ref="C380:D380"/>
    <mergeCell ref="E380:F380"/>
    <mergeCell ref="G380:H380"/>
    <mergeCell ref="I380:J380"/>
    <mergeCell ref="K380:L380"/>
    <mergeCell ref="O380:P380"/>
    <mergeCell ref="Q380:R380"/>
    <mergeCell ref="C377:D377"/>
    <mergeCell ref="E377:F377"/>
    <mergeCell ref="G377:H377"/>
    <mergeCell ref="I377:J377"/>
    <mergeCell ref="K377:L377"/>
    <mergeCell ref="O377:P377"/>
    <mergeCell ref="Q377:R377"/>
    <mergeCell ref="C378:D378"/>
    <mergeCell ref="E378:F378"/>
    <mergeCell ref="G378:H378"/>
    <mergeCell ref="I378:J378"/>
    <mergeCell ref="K378:L378"/>
    <mergeCell ref="O378:P378"/>
    <mergeCell ref="Q378:R378"/>
    <mergeCell ref="C375:D375"/>
    <mergeCell ref="E375:F375"/>
    <mergeCell ref="G375:H375"/>
    <mergeCell ref="I375:J375"/>
    <mergeCell ref="K375:L375"/>
    <mergeCell ref="O375:P375"/>
    <mergeCell ref="Q375:R375"/>
    <mergeCell ref="C376:D376"/>
    <mergeCell ref="E376:F376"/>
    <mergeCell ref="G376:H376"/>
    <mergeCell ref="I376:J376"/>
    <mergeCell ref="K376:L376"/>
    <mergeCell ref="O376:P376"/>
    <mergeCell ref="Q376:R376"/>
    <mergeCell ref="C374:D374"/>
    <mergeCell ref="E374:F374"/>
    <mergeCell ref="G374:H374"/>
    <mergeCell ref="I374:J374"/>
    <mergeCell ref="K374:L374"/>
    <mergeCell ref="O374:P374"/>
    <mergeCell ref="Q374:R374"/>
    <mergeCell ref="C371:D371"/>
    <mergeCell ref="E371:F371"/>
    <mergeCell ref="G371:H371"/>
    <mergeCell ref="I371:J371"/>
    <mergeCell ref="K371:L371"/>
    <mergeCell ref="O371:P371"/>
    <mergeCell ref="Q371:R371"/>
    <mergeCell ref="C372:D372"/>
    <mergeCell ref="E372:F372"/>
    <mergeCell ref="G372:H372"/>
    <mergeCell ref="I372:J372"/>
    <mergeCell ref="K372:L372"/>
    <mergeCell ref="O372:P372"/>
    <mergeCell ref="Q372:R372"/>
    <mergeCell ref="I368:J368"/>
    <mergeCell ref="K368:L368"/>
    <mergeCell ref="O368:P368"/>
    <mergeCell ref="Q368:R368"/>
    <mergeCell ref="C367:D367"/>
    <mergeCell ref="E367:F367"/>
    <mergeCell ref="G367:H367"/>
    <mergeCell ref="I367:J367"/>
    <mergeCell ref="K367:L367"/>
    <mergeCell ref="O367:P367"/>
    <mergeCell ref="Q367:R367"/>
    <mergeCell ref="C373:D373"/>
    <mergeCell ref="E373:F373"/>
    <mergeCell ref="G373:H373"/>
    <mergeCell ref="I373:J373"/>
    <mergeCell ref="K373:L373"/>
    <mergeCell ref="O373:P373"/>
    <mergeCell ref="Q373:R373"/>
    <mergeCell ref="G357:H357"/>
    <mergeCell ref="I357:J357"/>
    <mergeCell ref="K357:L357"/>
    <mergeCell ref="O357:P357"/>
    <mergeCell ref="Q357:R357"/>
    <mergeCell ref="C358:D358"/>
    <mergeCell ref="E358:F358"/>
    <mergeCell ref="G358:H358"/>
    <mergeCell ref="I358:J358"/>
    <mergeCell ref="K358:L358"/>
    <mergeCell ref="O358:P358"/>
    <mergeCell ref="Q358:R358"/>
    <mergeCell ref="C369:D369"/>
    <mergeCell ref="E369:F369"/>
    <mergeCell ref="G369:H369"/>
    <mergeCell ref="I369:J369"/>
    <mergeCell ref="K369:L369"/>
    <mergeCell ref="O369:P369"/>
    <mergeCell ref="Q369:R369"/>
    <mergeCell ref="C365:D365"/>
    <mergeCell ref="E365:F365"/>
    <mergeCell ref="G365:H365"/>
    <mergeCell ref="I365:J365"/>
    <mergeCell ref="K365:L365"/>
    <mergeCell ref="O365:P365"/>
    <mergeCell ref="Q365:R365"/>
    <mergeCell ref="C357:D357"/>
    <mergeCell ref="E357:F357"/>
    <mergeCell ref="C366:D366"/>
    <mergeCell ref="E366:F366"/>
    <mergeCell ref="G366:H366"/>
    <mergeCell ref="I366:J366"/>
    <mergeCell ref="C345:D345"/>
    <mergeCell ref="E345:F345"/>
    <mergeCell ref="G345:H345"/>
    <mergeCell ref="I345:J345"/>
    <mergeCell ref="K345:L345"/>
    <mergeCell ref="O345:P345"/>
    <mergeCell ref="Q345:R345"/>
    <mergeCell ref="C346:D346"/>
    <mergeCell ref="E346:F346"/>
    <mergeCell ref="G346:H346"/>
    <mergeCell ref="I346:J346"/>
    <mergeCell ref="K346:L346"/>
    <mergeCell ref="O346:P346"/>
    <mergeCell ref="Q346:R346"/>
    <mergeCell ref="C343:D343"/>
    <mergeCell ref="E343:F343"/>
    <mergeCell ref="G343:H343"/>
    <mergeCell ref="I343:J343"/>
    <mergeCell ref="K343:L343"/>
    <mergeCell ref="O343:P343"/>
    <mergeCell ref="Q343:R343"/>
    <mergeCell ref="C344:D344"/>
    <mergeCell ref="E344:F344"/>
    <mergeCell ref="G344:H344"/>
    <mergeCell ref="I344:J344"/>
    <mergeCell ref="K344:L344"/>
    <mergeCell ref="O344:P344"/>
    <mergeCell ref="Q344:R344"/>
    <mergeCell ref="C341:D341"/>
    <mergeCell ref="E341:F341"/>
    <mergeCell ref="G341:H341"/>
    <mergeCell ref="I341:J341"/>
    <mergeCell ref="K341:L341"/>
    <mergeCell ref="O341:P341"/>
    <mergeCell ref="Q341:R341"/>
    <mergeCell ref="C342:D342"/>
    <mergeCell ref="E342:F342"/>
    <mergeCell ref="G342:H342"/>
    <mergeCell ref="I342:J342"/>
    <mergeCell ref="K342:L342"/>
    <mergeCell ref="O342:P342"/>
    <mergeCell ref="Q342:R342"/>
    <mergeCell ref="C340:D340"/>
    <mergeCell ref="E340:F340"/>
    <mergeCell ref="G340:H340"/>
    <mergeCell ref="I340:J340"/>
    <mergeCell ref="K340:L340"/>
    <mergeCell ref="O340:P340"/>
    <mergeCell ref="Q340:R340"/>
    <mergeCell ref="C338:D338"/>
    <mergeCell ref="E338:F338"/>
    <mergeCell ref="G338:H338"/>
    <mergeCell ref="I338:J338"/>
    <mergeCell ref="K338:L338"/>
    <mergeCell ref="O338:P338"/>
    <mergeCell ref="Q338:R338"/>
    <mergeCell ref="C339:D339"/>
    <mergeCell ref="E339:F339"/>
    <mergeCell ref="G339:H339"/>
    <mergeCell ref="I339:J339"/>
    <mergeCell ref="K339:L339"/>
    <mergeCell ref="O339:P339"/>
    <mergeCell ref="Q339:R339"/>
    <mergeCell ref="C335:D335"/>
    <mergeCell ref="E335:F335"/>
    <mergeCell ref="G335:H335"/>
    <mergeCell ref="I335:J335"/>
    <mergeCell ref="K335:L335"/>
    <mergeCell ref="O335:P335"/>
    <mergeCell ref="Q335:R335"/>
    <mergeCell ref="C337:D337"/>
    <mergeCell ref="E337:F337"/>
    <mergeCell ref="G337:H337"/>
    <mergeCell ref="I337:J337"/>
    <mergeCell ref="K337:L337"/>
    <mergeCell ref="O337:P337"/>
    <mergeCell ref="Q337:R337"/>
    <mergeCell ref="Q336:R336"/>
    <mergeCell ref="C332:D332"/>
    <mergeCell ref="E332:F332"/>
    <mergeCell ref="G332:H332"/>
    <mergeCell ref="I332:J332"/>
    <mergeCell ref="K332:L332"/>
    <mergeCell ref="O332:P332"/>
    <mergeCell ref="Q332:R332"/>
    <mergeCell ref="C334:D334"/>
    <mergeCell ref="E334:F334"/>
    <mergeCell ref="G334:H334"/>
    <mergeCell ref="I334:J334"/>
    <mergeCell ref="K334:L334"/>
    <mergeCell ref="O334:P334"/>
    <mergeCell ref="Q334:R334"/>
    <mergeCell ref="C330:D330"/>
    <mergeCell ref="E330:F330"/>
    <mergeCell ref="G330:H330"/>
    <mergeCell ref="I330:J330"/>
    <mergeCell ref="K330:L330"/>
    <mergeCell ref="O330:P330"/>
    <mergeCell ref="Q330:R330"/>
    <mergeCell ref="C331:D331"/>
    <mergeCell ref="E331:F331"/>
    <mergeCell ref="G331:H331"/>
    <mergeCell ref="I331:J331"/>
    <mergeCell ref="K331:L331"/>
    <mergeCell ref="O331:P331"/>
    <mergeCell ref="Q331:R331"/>
    <mergeCell ref="C329:D329"/>
    <mergeCell ref="E329:F329"/>
    <mergeCell ref="G329:H329"/>
    <mergeCell ref="I329:J329"/>
    <mergeCell ref="K329:L329"/>
    <mergeCell ref="O329:P329"/>
    <mergeCell ref="Q329:R329"/>
    <mergeCell ref="C326:D326"/>
    <mergeCell ref="E326:F326"/>
    <mergeCell ref="G326:H326"/>
    <mergeCell ref="I326:J326"/>
    <mergeCell ref="K326:L326"/>
    <mergeCell ref="O326:P326"/>
    <mergeCell ref="Q326:R326"/>
    <mergeCell ref="C327:D327"/>
    <mergeCell ref="E327:F327"/>
    <mergeCell ref="G327:H327"/>
    <mergeCell ref="I327:J327"/>
    <mergeCell ref="K327:L327"/>
    <mergeCell ref="O327:P327"/>
    <mergeCell ref="Q327:R327"/>
    <mergeCell ref="E130:F130"/>
    <mergeCell ref="G130:H130"/>
    <mergeCell ref="I130:J130"/>
    <mergeCell ref="O319:P319"/>
    <mergeCell ref="Q319:R319"/>
    <mergeCell ref="C320:D320"/>
    <mergeCell ref="E320:F320"/>
    <mergeCell ref="G320:H320"/>
    <mergeCell ref="I320:J320"/>
    <mergeCell ref="K320:L320"/>
    <mergeCell ref="O320:P320"/>
    <mergeCell ref="Q320:R320"/>
    <mergeCell ref="C321:D321"/>
    <mergeCell ref="C324:D324"/>
    <mergeCell ref="E324:F324"/>
    <mergeCell ref="G324:H324"/>
    <mergeCell ref="I324:J324"/>
    <mergeCell ref="K324:L324"/>
    <mergeCell ref="O324:P324"/>
    <mergeCell ref="Q324:R324"/>
    <mergeCell ref="C316:D316"/>
    <mergeCell ref="E316:F316"/>
    <mergeCell ref="G316:H316"/>
    <mergeCell ref="I316:J316"/>
    <mergeCell ref="K316:L316"/>
    <mergeCell ref="O316:P316"/>
    <mergeCell ref="Q316:R316"/>
    <mergeCell ref="C317:D317"/>
    <mergeCell ref="E317:F317"/>
    <mergeCell ref="G317:H317"/>
    <mergeCell ref="I317:J317"/>
    <mergeCell ref="K317:L317"/>
    <mergeCell ref="G88:H88"/>
    <mergeCell ref="I88:J88"/>
    <mergeCell ref="K88:L88"/>
    <mergeCell ref="O88:P88"/>
    <mergeCell ref="Q88:R88"/>
    <mergeCell ref="G122:H122"/>
    <mergeCell ref="I122:J122"/>
    <mergeCell ref="K122:L122"/>
    <mergeCell ref="O122:P122"/>
    <mergeCell ref="Q122:R122"/>
    <mergeCell ref="G120:H120"/>
    <mergeCell ref="I120:J120"/>
    <mergeCell ref="K120:L120"/>
    <mergeCell ref="O120:P120"/>
    <mergeCell ref="Q120:R120"/>
    <mergeCell ref="G121:H121"/>
    <mergeCell ref="I121:J121"/>
    <mergeCell ref="K121:L121"/>
    <mergeCell ref="O121:P121"/>
    <mergeCell ref="Q121:R121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K100:L100"/>
    <mergeCell ref="K101:L101"/>
    <mergeCell ref="K102:L102"/>
    <mergeCell ref="K103:L103"/>
    <mergeCell ref="G86:H86"/>
    <mergeCell ref="I86:J86"/>
    <mergeCell ref="K86:L86"/>
    <mergeCell ref="O86:P86"/>
    <mergeCell ref="Q86:R86"/>
    <mergeCell ref="G87:H87"/>
    <mergeCell ref="I87:J87"/>
    <mergeCell ref="K87:L87"/>
    <mergeCell ref="O87:P87"/>
    <mergeCell ref="Q87:R87"/>
    <mergeCell ref="G84:H84"/>
    <mergeCell ref="I84:J84"/>
    <mergeCell ref="K84:L84"/>
    <mergeCell ref="O84:P84"/>
    <mergeCell ref="Q84:R84"/>
    <mergeCell ref="G85:H85"/>
    <mergeCell ref="I85:J85"/>
    <mergeCell ref="K85:L85"/>
    <mergeCell ref="O85:P85"/>
    <mergeCell ref="Q85:R85"/>
    <mergeCell ref="G82:H82"/>
    <mergeCell ref="I82:J82"/>
    <mergeCell ref="K82:L82"/>
    <mergeCell ref="O82:P82"/>
    <mergeCell ref="Q82:R82"/>
    <mergeCell ref="I77:J77"/>
    <mergeCell ref="K77:L77"/>
    <mergeCell ref="O77:P77"/>
    <mergeCell ref="Q77:R77"/>
    <mergeCell ref="Q83:R83"/>
    <mergeCell ref="G80:H80"/>
    <mergeCell ref="I80:J80"/>
    <mergeCell ref="K80:L80"/>
    <mergeCell ref="O80:P80"/>
    <mergeCell ref="Q80:R80"/>
    <mergeCell ref="G81:H81"/>
    <mergeCell ref="I81:J81"/>
    <mergeCell ref="K81:L81"/>
    <mergeCell ref="O81:P81"/>
    <mergeCell ref="Q81:R81"/>
    <mergeCell ref="G74:H74"/>
    <mergeCell ref="I74:J74"/>
    <mergeCell ref="K74:L74"/>
    <mergeCell ref="O74:P74"/>
    <mergeCell ref="Q74:R74"/>
    <mergeCell ref="Q70:R70"/>
    <mergeCell ref="G71:H71"/>
    <mergeCell ref="I71:J71"/>
    <mergeCell ref="K71:L71"/>
    <mergeCell ref="O71:P71"/>
    <mergeCell ref="Q71:R71"/>
    <mergeCell ref="Q78:R78"/>
    <mergeCell ref="G79:H79"/>
    <mergeCell ref="I79:J79"/>
    <mergeCell ref="K79:L79"/>
    <mergeCell ref="O79:P79"/>
    <mergeCell ref="Q79:R79"/>
    <mergeCell ref="G75:H75"/>
    <mergeCell ref="I75:J75"/>
    <mergeCell ref="K75:L75"/>
    <mergeCell ref="O75:P75"/>
    <mergeCell ref="Q75:R75"/>
    <mergeCell ref="G76:H76"/>
    <mergeCell ref="I76:J76"/>
    <mergeCell ref="K76:L76"/>
    <mergeCell ref="O76:P76"/>
    <mergeCell ref="Q76:R76"/>
    <mergeCell ref="Q67:R67"/>
    <mergeCell ref="G68:H68"/>
    <mergeCell ref="I68:J68"/>
    <mergeCell ref="K68:L68"/>
    <mergeCell ref="O68:P68"/>
    <mergeCell ref="Q68:R68"/>
    <mergeCell ref="E120:F120"/>
    <mergeCell ref="E121:F121"/>
    <mergeCell ref="E122:F122"/>
    <mergeCell ref="E88:F88"/>
    <mergeCell ref="E70:F70"/>
    <mergeCell ref="E71:F71"/>
    <mergeCell ref="B117:R117"/>
    <mergeCell ref="G69:H69"/>
    <mergeCell ref="I69:J69"/>
    <mergeCell ref="K69:L69"/>
    <mergeCell ref="O69:P69"/>
    <mergeCell ref="Q69:R69"/>
    <mergeCell ref="G70:H70"/>
    <mergeCell ref="I70:J70"/>
    <mergeCell ref="K70:L70"/>
    <mergeCell ref="O70:P70"/>
    <mergeCell ref="G67:H67"/>
    <mergeCell ref="I67:J67"/>
    <mergeCell ref="K67:L67"/>
    <mergeCell ref="O67:P67"/>
    <mergeCell ref="E85:F85"/>
    <mergeCell ref="E86:F86"/>
    <mergeCell ref="E79:F79"/>
    <mergeCell ref="E80:F80"/>
    <mergeCell ref="Q72:R72"/>
    <mergeCell ref="Q73:R73"/>
    <mergeCell ref="E81:F81"/>
    <mergeCell ref="E82:F82"/>
    <mergeCell ref="E83:F83"/>
    <mergeCell ref="E84:F84"/>
    <mergeCell ref="E72:F72"/>
    <mergeCell ref="E73:F73"/>
    <mergeCell ref="E74:F74"/>
    <mergeCell ref="E75:F75"/>
    <mergeCell ref="E76:F76"/>
    <mergeCell ref="E78:F78"/>
    <mergeCell ref="E67:F67"/>
    <mergeCell ref="E68:F68"/>
    <mergeCell ref="E69:F69"/>
    <mergeCell ref="G72:H72"/>
    <mergeCell ref="I72:J72"/>
    <mergeCell ref="K72:L72"/>
    <mergeCell ref="O52:P52"/>
    <mergeCell ref="O72:P72"/>
    <mergeCell ref="G78:H78"/>
    <mergeCell ref="I78:J78"/>
    <mergeCell ref="K78:L78"/>
    <mergeCell ref="O78:P78"/>
    <mergeCell ref="G83:H83"/>
    <mergeCell ref="I83:J83"/>
    <mergeCell ref="K83:L83"/>
    <mergeCell ref="O83:P83"/>
    <mergeCell ref="G73:H73"/>
    <mergeCell ref="I73:J73"/>
    <mergeCell ref="K73:L73"/>
    <mergeCell ref="O73:P73"/>
    <mergeCell ref="E77:F77"/>
    <mergeCell ref="G77:H77"/>
    <mergeCell ref="Q52:R52"/>
    <mergeCell ref="B62:R62"/>
    <mergeCell ref="B64:R64"/>
    <mergeCell ref="E66:F66"/>
    <mergeCell ref="G66:H66"/>
    <mergeCell ref="Q66:R66"/>
    <mergeCell ref="B52:F52"/>
    <mergeCell ref="G52:H52"/>
    <mergeCell ref="I52:J52"/>
    <mergeCell ref="K52:L52"/>
    <mergeCell ref="I66:J66"/>
    <mergeCell ref="K66:L66"/>
    <mergeCell ref="O66:P66"/>
    <mergeCell ref="B51:F51"/>
    <mergeCell ref="G51:H51"/>
    <mergeCell ref="I51:J51"/>
    <mergeCell ref="K51:L51"/>
    <mergeCell ref="O51:P51"/>
    <mergeCell ref="Q51:R51"/>
    <mergeCell ref="B33:R33"/>
    <mergeCell ref="B35:F35"/>
    <mergeCell ref="G35:H35"/>
    <mergeCell ref="I35:J35"/>
    <mergeCell ref="K35:L35"/>
    <mergeCell ref="O35:P35"/>
    <mergeCell ref="Q35:R35"/>
    <mergeCell ref="B50:F50"/>
    <mergeCell ref="G50:H50"/>
    <mergeCell ref="I50:J50"/>
    <mergeCell ref="K50:L50"/>
    <mergeCell ref="O50:P50"/>
    <mergeCell ref="Q50:R50"/>
    <mergeCell ref="B47:R47"/>
    <mergeCell ref="B49:F49"/>
    <mergeCell ref="G49:H49"/>
    <mergeCell ref="I49:J49"/>
    <mergeCell ref="K49:L49"/>
    <mergeCell ref="O49:P49"/>
    <mergeCell ref="Q49:R49"/>
    <mergeCell ref="B38:F38"/>
    <mergeCell ref="G38:H38"/>
    <mergeCell ref="I38:J38"/>
    <mergeCell ref="K38:L38"/>
    <mergeCell ref="O38:P38"/>
    <mergeCell ref="Q38:R38"/>
    <mergeCell ref="K36:L36"/>
    <mergeCell ref="O36:P36"/>
    <mergeCell ref="Q36:R36"/>
    <mergeCell ref="B15:R15"/>
    <mergeCell ref="B16:R16"/>
    <mergeCell ref="G23:H23"/>
    <mergeCell ref="I23:J23"/>
    <mergeCell ref="K23:L23"/>
    <mergeCell ref="O23:P23"/>
    <mergeCell ref="Q23:R23"/>
    <mergeCell ref="G24:H24"/>
    <mergeCell ref="I24:J24"/>
    <mergeCell ref="K24:L24"/>
    <mergeCell ref="O24:P24"/>
    <mergeCell ref="Q24:R24"/>
    <mergeCell ref="I22:J22"/>
    <mergeCell ref="K22:L22"/>
    <mergeCell ref="O22:P22"/>
    <mergeCell ref="Q22:R22"/>
    <mergeCell ref="G22:H22"/>
    <mergeCell ref="Q20:R20"/>
    <mergeCell ref="G21:H21"/>
    <mergeCell ref="I21:J21"/>
    <mergeCell ref="K21:L21"/>
    <mergeCell ref="O21:P21"/>
    <mergeCell ref="Q21:R21"/>
    <mergeCell ref="Q18:R18"/>
    <mergeCell ref="G19:H19"/>
    <mergeCell ref="I19:J19"/>
    <mergeCell ref="K19:L19"/>
    <mergeCell ref="O19:P19"/>
    <mergeCell ref="Q19:R19"/>
    <mergeCell ref="B24:F24"/>
    <mergeCell ref="G18:H18"/>
    <mergeCell ref="I18:J18"/>
    <mergeCell ref="G126:H126"/>
    <mergeCell ref="I126:J126"/>
    <mergeCell ref="K126:L126"/>
    <mergeCell ref="O126:P126"/>
    <mergeCell ref="Q126:R126"/>
    <mergeCell ref="E127:F127"/>
    <mergeCell ref="G127:H127"/>
    <mergeCell ref="I127:J127"/>
    <mergeCell ref="K127:L127"/>
    <mergeCell ref="O127:P127"/>
    <mergeCell ref="Q127:R127"/>
    <mergeCell ref="K18:L18"/>
    <mergeCell ref="O18:P18"/>
    <mergeCell ref="G20:H20"/>
    <mergeCell ref="I20:J20"/>
    <mergeCell ref="K20:L20"/>
    <mergeCell ref="O20:P20"/>
    <mergeCell ref="B21:F21"/>
    <mergeCell ref="B22:F22"/>
    <mergeCell ref="B23:F23"/>
    <mergeCell ref="B18:F18"/>
    <mergeCell ref="B19:F19"/>
    <mergeCell ref="B20:F20"/>
    <mergeCell ref="G25:H25"/>
    <mergeCell ref="I25:J25"/>
    <mergeCell ref="K25:L25"/>
    <mergeCell ref="O25:P25"/>
    <mergeCell ref="Q25:R25"/>
    <mergeCell ref="Q37:R37"/>
    <mergeCell ref="B36:F36"/>
    <mergeCell ref="G36:H36"/>
    <mergeCell ref="I36:J36"/>
    <mergeCell ref="K133:L133"/>
    <mergeCell ref="O133:P133"/>
    <mergeCell ref="Q133:R133"/>
    <mergeCell ref="B87:F87"/>
    <mergeCell ref="B25:F25"/>
    <mergeCell ref="B37:F37"/>
    <mergeCell ref="G37:H37"/>
    <mergeCell ref="I37:J37"/>
    <mergeCell ref="K37:L37"/>
    <mergeCell ref="O37:P37"/>
    <mergeCell ref="K130:L130"/>
    <mergeCell ref="O130:P130"/>
    <mergeCell ref="Q130:R130"/>
    <mergeCell ref="E129:F129"/>
    <mergeCell ref="G129:H129"/>
    <mergeCell ref="I129:J129"/>
    <mergeCell ref="K129:L129"/>
    <mergeCell ref="O129:P129"/>
    <mergeCell ref="Q129:R129"/>
    <mergeCell ref="E128:F128"/>
    <mergeCell ref="G128:H128"/>
    <mergeCell ref="I128:J128"/>
    <mergeCell ref="K128:L128"/>
    <mergeCell ref="O128:P128"/>
    <mergeCell ref="Q128:R128"/>
    <mergeCell ref="E123:F123"/>
    <mergeCell ref="G123:H123"/>
    <mergeCell ref="I123:J123"/>
    <mergeCell ref="K123:L123"/>
    <mergeCell ref="O123:P123"/>
    <mergeCell ref="Q123:R123"/>
    <mergeCell ref="E126:F126"/>
    <mergeCell ref="K138:L138"/>
    <mergeCell ref="O138:P138"/>
    <mergeCell ref="Q138:R138"/>
    <mergeCell ref="E145:F145"/>
    <mergeCell ref="G145:H145"/>
    <mergeCell ref="I145:J145"/>
    <mergeCell ref="E136:F136"/>
    <mergeCell ref="G136:H136"/>
    <mergeCell ref="I136:J136"/>
    <mergeCell ref="K136:L136"/>
    <mergeCell ref="O136:P136"/>
    <mergeCell ref="Q136:R136"/>
    <mergeCell ref="E131:F131"/>
    <mergeCell ref="G131:H131"/>
    <mergeCell ref="I131:J131"/>
    <mergeCell ref="K131:L131"/>
    <mergeCell ref="O131:P131"/>
    <mergeCell ref="Q131:R131"/>
    <mergeCell ref="E135:F135"/>
    <mergeCell ref="G135:H135"/>
    <mergeCell ref="I135:J135"/>
    <mergeCell ref="K135:L135"/>
    <mergeCell ref="O135:P135"/>
    <mergeCell ref="E132:F132"/>
    <mergeCell ref="G132:H132"/>
    <mergeCell ref="I132:J132"/>
    <mergeCell ref="K132:L132"/>
    <mergeCell ref="O132:P132"/>
    <mergeCell ref="Q132:R132"/>
    <mergeCell ref="E133:F133"/>
    <mergeCell ref="G133:H133"/>
    <mergeCell ref="I133:J133"/>
    <mergeCell ref="Q149:R149"/>
    <mergeCell ref="G150:H150"/>
    <mergeCell ref="I150:J150"/>
    <mergeCell ref="K150:L150"/>
    <mergeCell ref="O150:P150"/>
    <mergeCell ref="Q150:R150"/>
    <mergeCell ref="I146:J146"/>
    <mergeCell ref="K146:L146"/>
    <mergeCell ref="O146:P146"/>
    <mergeCell ref="Q146:R146"/>
    <mergeCell ref="Q135:R135"/>
    <mergeCell ref="E140:F140"/>
    <mergeCell ref="G140:H140"/>
    <mergeCell ref="I140:J140"/>
    <mergeCell ref="K140:L140"/>
    <mergeCell ref="O140:P140"/>
    <mergeCell ref="Q140:R140"/>
    <mergeCell ref="E142:F142"/>
    <mergeCell ref="G142:H142"/>
    <mergeCell ref="I142:J142"/>
    <mergeCell ref="K142:L142"/>
    <mergeCell ref="O142:P142"/>
    <mergeCell ref="Q142:R142"/>
    <mergeCell ref="E141:F141"/>
    <mergeCell ref="G141:H141"/>
    <mergeCell ref="I141:J141"/>
    <mergeCell ref="K141:L141"/>
    <mergeCell ref="O141:P141"/>
    <mergeCell ref="Q141:R141"/>
    <mergeCell ref="E138:F138"/>
    <mergeCell ref="G138:H138"/>
    <mergeCell ref="I138:J138"/>
    <mergeCell ref="Q165:R165"/>
    <mergeCell ref="G166:H166"/>
    <mergeCell ref="E154:F154"/>
    <mergeCell ref="G154:H154"/>
    <mergeCell ref="I154:J154"/>
    <mergeCell ref="K154:L154"/>
    <mergeCell ref="O154:P154"/>
    <mergeCell ref="Q154:R154"/>
    <mergeCell ref="E159:F159"/>
    <mergeCell ref="G159:H159"/>
    <mergeCell ref="I159:J159"/>
    <mergeCell ref="K159:L159"/>
    <mergeCell ref="O159:P159"/>
    <mergeCell ref="Q159:R159"/>
    <mergeCell ref="E160:F160"/>
    <mergeCell ref="E161:F161"/>
    <mergeCell ref="E163:F163"/>
    <mergeCell ref="G160:H160"/>
    <mergeCell ref="I160:J160"/>
    <mergeCell ref="K160:L160"/>
    <mergeCell ref="O160:P160"/>
    <mergeCell ref="Q160:R160"/>
    <mergeCell ref="E155:F155"/>
    <mergeCell ref="G155:H155"/>
    <mergeCell ref="I155:J155"/>
    <mergeCell ref="K155:L155"/>
    <mergeCell ref="O155:P155"/>
    <mergeCell ref="Q155:R155"/>
    <mergeCell ref="E156:F156"/>
    <mergeCell ref="G156:H156"/>
    <mergeCell ref="I156:J156"/>
    <mergeCell ref="K156:L156"/>
    <mergeCell ref="O156:P156"/>
    <mergeCell ref="Q156:R156"/>
    <mergeCell ref="E157:F157"/>
    <mergeCell ref="G157:H157"/>
    <mergeCell ref="I157:J157"/>
    <mergeCell ref="K157:L157"/>
    <mergeCell ref="O157:P157"/>
    <mergeCell ref="Q157:R157"/>
    <mergeCell ref="K161:L161"/>
    <mergeCell ref="O161:P161"/>
    <mergeCell ref="Q161:R161"/>
    <mergeCell ref="G163:H163"/>
    <mergeCell ref="E162:F162"/>
    <mergeCell ref="G162:H162"/>
    <mergeCell ref="I162:J162"/>
    <mergeCell ref="K162:L162"/>
    <mergeCell ref="G161:H161"/>
    <mergeCell ref="I161:J161"/>
    <mergeCell ref="O162:P162"/>
    <mergeCell ref="Q162:R162"/>
    <mergeCell ref="I163:J163"/>
    <mergeCell ref="K163:L163"/>
    <mergeCell ref="O163:P163"/>
    <mergeCell ref="Q163:R163"/>
    <mergeCell ref="K158:L158"/>
    <mergeCell ref="B250:F250"/>
    <mergeCell ref="I243:J243"/>
    <mergeCell ref="K243:L243"/>
    <mergeCell ref="O243:P243"/>
    <mergeCell ref="Q243:R243"/>
    <mergeCell ref="I244:J244"/>
    <mergeCell ref="K244:L244"/>
    <mergeCell ref="O244:P244"/>
    <mergeCell ref="Q244:R244"/>
    <mergeCell ref="I245:J245"/>
    <mergeCell ref="K245:L245"/>
    <mergeCell ref="O245:P245"/>
    <mergeCell ref="Q245:R245"/>
    <mergeCell ref="I246:J246"/>
    <mergeCell ref="K246:L246"/>
    <mergeCell ref="O246:P246"/>
    <mergeCell ref="G243:H243"/>
    <mergeCell ref="G244:H244"/>
    <mergeCell ref="G245:H245"/>
    <mergeCell ref="G246:H246"/>
    <mergeCell ref="G249:H249"/>
    <mergeCell ref="Q246:R246"/>
    <mergeCell ref="G247:H247"/>
    <mergeCell ref="I247:J247"/>
    <mergeCell ref="B244:F244"/>
    <mergeCell ref="B245:F245"/>
    <mergeCell ref="B246:F246"/>
    <mergeCell ref="B247:F247"/>
    <mergeCell ref="B248:F248"/>
    <mergeCell ref="B249:F249"/>
    <mergeCell ref="I250:J250"/>
    <mergeCell ref="K250:L250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B281:F281"/>
    <mergeCell ref="B268:F268"/>
    <mergeCell ref="B270:F270"/>
    <mergeCell ref="B271:F271"/>
    <mergeCell ref="B276:F276"/>
    <mergeCell ref="B277:F277"/>
    <mergeCell ref="B278:F278"/>
    <mergeCell ref="B279:F279"/>
    <mergeCell ref="B280:F280"/>
    <mergeCell ref="B274:F274"/>
    <mergeCell ref="B275:F275"/>
    <mergeCell ref="B269:F269"/>
    <mergeCell ref="B272:F272"/>
    <mergeCell ref="B273:F273"/>
    <mergeCell ref="B252:F252"/>
    <mergeCell ref="B254:F254"/>
    <mergeCell ref="B255:F255"/>
    <mergeCell ref="B256:F256"/>
    <mergeCell ref="B253:F253"/>
    <mergeCell ref="I256:J256"/>
    <mergeCell ref="K256:L256"/>
    <mergeCell ref="O256:P256"/>
    <mergeCell ref="Q256:R256"/>
    <mergeCell ref="I252:J252"/>
    <mergeCell ref="K252:L252"/>
    <mergeCell ref="O252:P252"/>
    <mergeCell ref="Q252:R252"/>
    <mergeCell ref="G251:H251"/>
    <mergeCell ref="G254:H254"/>
    <mergeCell ref="G256:H256"/>
    <mergeCell ref="B257:F257"/>
    <mergeCell ref="O250:P250"/>
    <mergeCell ref="Q250:R250"/>
    <mergeCell ref="O265:P265"/>
    <mergeCell ref="Q265:R265"/>
    <mergeCell ref="G261:H261"/>
    <mergeCell ref="I261:J261"/>
    <mergeCell ref="K261:L261"/>
    <mergeCell ref="O261:P261"/>
    <mergeCell ref="Q261:R261"/>
    <mergeCell ref="I262:J262"/>
    <mergeCell ref="K262:L262"/>
    <mergeCell ref="O262:P262"/>
    <mergeCell ref="Q262:R262"/>
    <mergeCell ref="O257:P257"/>
    <mergeCell ref="Q257:R257"/>
    <mergeCell ref="I258:J258"/>
    <mergeCell ref="K258:L258"/>
    <mergeCell ref="O258:P258"/>
    <mergeCell ref="G259:H259"/>
    <mergeCell ref="G258:H258"/>
    <mergeCell ref="G260:H260"/>
    <mergeCell ref="G262:H262"/>
    <mergeCell ref="I251:J251"/>
    <mergeCell ref="G253:H253"/>
    <mergeCell ref="I253:J253"/>
    <mergeCell ref="K253:L253"/>
    <mergeCell ref="O253:P253"/>
    <mergeCell ref="Q253:R253"/>
    <mergeCell ref="I260:J260"/>
    <mergeCell ref="K260:L260"/>
    <mergeCell ref="O260:P260"/>
    <mergeCell ref="Q260:R260"/>
    <mergeCell ref="E175:F175"/>
    <mergeCell ref="G175:H175"/>
    <mergeCell ref="I175:J175"/>
    <mergeCell ref="K175:L175"/>
    <mergeCell ref="O175:P175"/>
    <mergeCell ref="Q175:R175"/>
    <mergeCell ref="I173:J173"/>
    <mergeCell ref="K173:L173"/>
    <mergeCell ref="O173:P173"/>
    <mergeCell ref="I264:J264"/>
    <mergeCell ref="K264:L264"/>
    <mergeCell ref="O264:P264"/>
    <mergeCell ref="Q264:R264"/>
    <mergeCell ref="G264:H264"/>
    <mergeCell ref="I170:J170"/>
    <mergeCell ref="K170:L170"/>
    <mergeCell ref="O170:P170"/>
    <mergeCell ref="G171:H171"/>
    <mergeCell ref="I171:J171"/>
    <mergeCell ref="I254:J254"/>
    <mergeCell ref="K254:L254"/>
    <mergeCell ref="O254:P254"/>
    <mergeCell ref="Q254:R254"/>
    <mergeCell ref="G255:H255"/>
    <mergeCell ref="I255:J255"/>
    <mergeCell ref="K255:L255"/>
    <mergeCell ref="O255:P255"/>
    <mergeCell ref="Q255:R255"/>
    <mergeCell ref="Q258:R258"/>
    <mergeCell ref="K247:L247"/>
    <mergeCell ref="O247:P247"/>
    <mergeCell ref="Q247:R247"/>
    <mergeCell ref="O172:P172"/>
    <mergeCell ref="Q172:R172"/>
    <mergeCell ref="Q173:R173"/>
    <mergeCell ref="E171:F171"/>
    <mergeCell ref="E172:F172"/>
    <mergeCell ref="E173:F173"/>
    <mergeCell ref="G170:H170"/>
    <mergeCell ref="K168:L168"/>
    <mergeCell ref="O168:P168"/>
    <mergeCell ref="Q168:R168"/>
    <mergeCell ref="Q171:R171"/>
    <mergeCell ref="G172:H172"/>
    <mergeCell ref="I172:J172"/>
    <mergeCell ref="K172:L172"/>
    <mergeCell ref="K171:L171"/>
    <mergeCell ref="O171:P171"/>
    <mergeCell ref="G173:H173"/>
    <mergeCell ref="B177:F177"/>
    <mergeCell ref="G177:H177"/>
    <mergeCell ref="I177:J177"/>
    <mergeCell ref="K177:L177"/>
    <mergeCell ref="O177:P177"/>
    <mergeCell ref="Q177:R177"/>
    <mergeCell ref="G248:H248"/>
    <mergeCell ref="I248:J248"/>
    <mergeCell ref="K251:L251"/>
    <mergeCell ref="O251:P251"/>
    <mergeCell ref="Q251:R251"/>
    <mergeCell ref="G252:H252"/>
    <mergeCell ref="B241:R241"/>
    <mergeCell ref="B243:F243"/>
    <mergeCell ref="B251:F251"/>
    <mergeCell ref="I266:J266"/>
    <mergeCell ref="I259:J259"/>
    <mergeCell ref="K259:L259"/>
    <mergeCell ref="O259:P259"/>
    <mergeCell ref="Q259:R259"/>
    <mergeCell ref="I263:J263"/>
    <mergeCell ref="K263:L263"/>
    <mergeCell ref="O263:P263"/>
    <mergeCell ref="Q263:R263"/>
    <mergeCell ref="K248:L248"/>
    <mergeCell ref="O248:P248"/>
    <mergeCell ref="Q248:R248"/>
    <mergeCell ref="I249:J249"/>
    <mergeCell ref="K249:L249"/>
    <mergeCell ref="O249:P249"/>
    <mergeCell ref="Q249:R249"/>
    <mergeCell ref="G250:H250"/>
    <mergeCell ref="K266:L266"/>
    <mergeCell ref="O266:P266"/>
    <mergeCell ref="Q266:R266"/>
    <mergeCell ref="G267:H267"/>
    <mergeCell ref="I267:J267"/>
    <mergeCell ref="G257:H257"/>
    <mergeCell ref="I257:J257"/>
    <mergeCell ref="K257:L257"/>
    <mergeCell ref="G266:H266"/>
    <mergeCell ref="G265:H265"/>
    <mergeCell ref="I265:J265"/>
    <mergeCell ref="K265:L265"/>
    <mergeCell ref="G263:H263"/>
    <mergeCell ref="K267:L267"/>
    <mergeCell ref="O267:P267"/>
    <mergeCell ref="Q267:R267"/>
    <mergeCell ref="O283:P283"/>
    <mergeCell ref="Q283:R283"/>
    <mergeCell ref="I281:J281"/>
    <mergeCell ref="K281:L281"/>
    <mergeCell ref="O281:P281"/>
    <mergeCell ref="Q281:R281"/>
    <mergeCell ref="G281:H281"/>
    <mergeCell ref="G278:H278"/>
    <mergeCell ref="I278:J278"/>
    <mergeCell ref="K272:L272"/>
    <mergeCell ref="O272:P272"/>
    <mergeCell ref="Q272:R272"/>
    <mergeCell ref="G273:H273"/>
    <mergeCell ref="I273:J273"/>
    <mergeCell ref="K273:L273"/>
    <mergeCell ref="O273:P273"/>
    <mergeCell ref="K268:L268"/>
    <mergeCell ref="O268:P268"/>
    <mergeCell ref="Q268:R268"/>
    <mergeCell ref="K270:L270"/>
    <mergeCell ref="O270:P270"/>
    <mergeCell ref="Q270:R270"/>
    <mergeCell ref="K271:L271"/>
    <mergeCell ref="O271:P271"/>
    <mergeCell ref="Q271:R271"/>
    <mergeCell ref="G269:H269"/>
    <mergeCell ref="I269:J269"/>
    <mergeCell ref="K269:L269"/>
    <mergeCell ref="O269:P269"/>
    <mergeCell ref="K278:L278"/>
    <mergeCell ref="O278:P278"/>
    <mergeCell ref="Q278:R278"/>
    <mergeCell ref="G268:H268"/>
    <mergeCell ref="I268:J268"/>
    <mergeCell ref="G270:H270"/>
    <mergeCell ref="I270:J270"/>
    <mergeCell ref="G271:H271"/>
    <mergeCell ref="I271:J271"/>
    <mergeCell ref="G272:H272"/>
    <mergeCell ref="I272:J272"/>
    <mergeCell ref="G275:H275"/>
    <mergeCell ref="I275:J275"/>
    <mergeCell ref="Q269:R269"/>
    <mergeCell ref="K277:L277"/>
    <mergeCell ref="O277:P277"/>
    <mergeCell ref="Q277:R277"/>
    <mergeCell ref="Q273:R273"/>
    <mergeCell ref="G274:H274"/>
    <mergeCell ref="I274:J274"/>
    <mergeCell ref="K274:L274"/>
    <mergeCell ref="O274:P274"/>
    <mergeCell ref="Q274:R274"/>
    <mergeCell ref="K275:L275"/>
    <mergeCell ref="O275:P275"/>
    <mergeCell ref="Q275:R275"/>
    <mergeCell ref="G276:H276"/>
    <mergeCell ref="I276:J276"/>
    <mergeCell ref="K276:L276"/>
    <mergeCell ref="O276:P276"/>
    <mergeCell ref="Q276:R276"/>
    <mergeCell ref="G277:H277"/>
    <mergeCell ref="I277:J277"/>
    <mergeCell ref="I296:J296"/>
    <mergeCell ref="K296:L296"/>
    <mergeCell ref="O296:P296"/>
    <mergeCell ref="Q296:R296"/>
    <mergeCell ref="I295:J295"/>
    <mergeCell ref="K295:L295"/>
    <mergeCell ref="O295:P295"/>
    <mergeCell ref="O294:P294"/>
    <mergeCell ref="Q294:R294"/>
    <mergeCell ref="Q295:R295"/>
    <mergeCell ref="G296:H296"/>
    <mergeCell ref="G279:H279"/>
    <mergeCell ref="I279:J279"/>
    <mergeCell ref="K279:L279"/>
    <mergeCell ref="O279:P279"/>
    <mergeCell ref="Q279:R279"/>
    <mergeCell ref="G280:H280"/>
    <mergeCell ref="I280:J280"/>
    <mergeCell ref="K280:L280"/>
    <mergeCell ref="O280:P280"/>
    <mergeCell ref="Q280:R280"/>
    <mergeCell ref="B282:F282"/>
    <mergeCell ref="G282:H282"/>
    <mergeCell ref="I282:J282"/>
    <mergeCell ref="K282:L282"/>
    <mergeCell ref="O282:P282"/>
    <mergeCell ref="Q282:R282"/>
    <mergeCell ref="B283:F283"/>
    <mergeCell ref="G283:H283"/>
    <mergeCell ref="I283:J283"/>
    <mergeCell ref="K503:L503"/>
    <mergeCell ref="Q464:R464"/>
    <mergeCell ref="C486:D486"/>
    <mergeCell ref="B291:R291"/>
    <mergeCell ref="B284:F284"/>
    <mergeCell ref="G284:H284"/>
    <mergeCell ref="I284:J284"/>
    <mergeCell ref="K284:L284"/>
    <mergeCell ref="O284:P284"/>
    <mergeCell ref="Q284:R284"/>
    <mergeCell ref="B285:F285"/>
    <mergeCell ref="G285:H285"/>
    <mergeCell ref="I285:J285"/>
    <mergeCell ref="K285:L285"/>
    <mergeCell ref="O285:P285"/>
    <mergeCell ref="Q285:R285"/>
    <mergeCell ref="E293:F293"/>
    <mergeCell ref="C454:D454"/>
    <mergeCell ref="C452:D452"/>
    <mergeCell ref="E452:F452"/>
    <mergeCell ref="B286:F286"/>
    <mergeCell ref="G286:H286"/>
    <mergeCell ref="E559:F559"/>
    <mergeCell ref="G559:H559"/>
    <mergeCell ref="I559:J559"/>
    <mergeCell ref="K559:L559"/>
    <mergeCell ref="O559:P559"/>
    <mergeCell ref="Q559:R559"/>
    <mergeCell ref="K497:L497"/>
    <mergeCell ref="O497:P497"/>
    <mergeCell ref="Q497:R497"/>
    <mergeCell ref="C498:D498"/>
    <mergeCell ref="E498:F498"/>
    <mergeCell ref="G498:H498"/>
    <mergeCell ref="I498:J498"/>
    <mergeCell ref="K498:L498"/>
    <mergeCell ref="O498:P498"/>
    <mergeCell ref="Q498:R498"/>
    <mergeCell ref="C544:D544"/>
    <mergeCell ref="E544:F544"/>
    <mergeCell ref="G544:H544"/>
    <mergeCell ref="I544:J544"/>
    <mergeCell ref="I325:J325"/>
    <mergeCell ref="K325:L325"/>
    <mergeCell ref="O325:P325"/>
    <mergeCell ref="Q325:R325"/>
    <mergeCell ref="C322:D322"/>
    <mergeCell ref="E322:F322"/>
    <mergeCell ref="G322:H322"/>
    <mergeCell ref="I322:J322"/>
    <mergeCell ref="K322:L322"/>
    <mergeCell ref="O322:P322"/>
    <mergeCell ref="C504:D504"/>
    <mergeCell ref="E504:F504"/>
    <mergeCell ref="G504:H504"/>
    <mergeCell ref="C507:D507"/>
    <mergeCell ref="E507:F507"/>
    <mergeCell ref="G507:H507"/>
    <mergeCell ref="O299:P299"/>
    <mergeCell ref="Q299:R299"/>
    <mergeCell ref="G294:H294"/>
    <mergeCell ref="I294:J294"/>
    <mergeCell ref="C349:D349"/>
    <mergeCell ref="E349:F349"/>
    <mergeCell ref="K298:L298"/>
    <mergeCell ref="E295:F295"/>
    <mergeCell ref="E296:F296"/>
    <mergeCell ref="G297:H297"/>
    <mergeCell ref="Q322:R322"/>
    <mergeCell ref="C323:D323"/>
    <mergeCell ref="E323:F323"/>
    <mergeCell ref="G323:H323"/>
    <mergeCell ref="I323:J323"/>
    <mergeCell ref="K323:L323"/>
    <mergeCell ref="O323:P323"/>
    <mergeCell ref="Q323:R323"/>
    <mergeCell ref="C328:D328"/>
    <mergeCell ref="E328:F328"/>
    <mergeCell ref="G328:H328"/>
    <mergeCell ref="I328:J328"/>
    <mergeCell ref="K328:L328"/>
    <mergeCell ref="O328:P328"/>
    <mergeCell ref="Q328:R328"/>
    <mergeCell ref="C354:D354"/>
    <mergeCell ref="C563:D563"/>
    <mergeCell ref="E563:F563"/>
    <mergeCell ref="G563:H563"/>
    <mergeCell ref="I563:J563"/>
    <mergeCell ref="K563:L563"/>
    <mergeCell ref="O563:P563"/>
    <mergeCell ref="Q563:R563"/>
    <mergeCell ref="K544:L544"/>
    <mergeCell ref="O544:P544"/>
    <mergeCell ref="Q544:R544"/>
    <mergeCell ref="C500:D500"/>
    <mergeCell ref="Q503:R503"/>
    <mergeCell ref="E500:F500"/>
    <mergeCell ref="G500:H500"/>
    <mergeCell ref="I500:J500"/>
    <mergeCell ref="K500:L500"/>
    <mergeCell ref="C522:D522"/>
    <mergeCell ref="E522:F522"/>
    <mergeCell ref="G522:H522"/>
    <mergeCell ref="C556:D556"/>
    <mergeCell ref="E556:F556"/>
    <mergeCell ref="G556:H556"/>
    <mergeCell ref="I556:J556"/>
    <mergeCell ref="K556:L556"/>
    <mergeCell ref="O556:P556"/>
    <mergeCell ref="Q556:R556"/>
    <mergeCell ref="O527:P527"/>
    <mergeCell ref="Q527:R527"/>
    <mergeCell ref="C528:D528"/>
    <mergeCell ref="E528:F528"/>
    <mergeCell ref="G528:H528"/>
    <mergeCell ref="I528:J528"/>
    <mergeCell ref="C559:D559"/>
    <mergeCell ref="C566:D566"/>
    <mergeCell ref="E566:F566"/>
    <mergeCell ref="G566:H566"/>
    <mergeCell ref="I566:J566"/>
    <mergeCell ref="K566:L566"/>
    <mergeCell ref="O566:P566"/>
    <mergeCell ref="Q566:R566"/>
    <mergeCell ref="C560:D560"/>
    <mergeCell ref="E560:F560"/>
    <mergeCell ref="G560:H560"/>
    <mergeCell ref="I560:J560"/>
    <mergeCell ref="K560:L560"/>
    <mergeCell ref="O560:P560"/>
    <mergeCell ref="Q560:R560"/>
    <mergeCell ref="C561:D561"/>
    <mergeCell ref="E561:F561"/>
    <mergeCell ref="G561:H561"/>
    <mergeCell ref="I561:J561"/>
    <mergeCell ref="K561:L561"/>
    <mergeCell ref="O561:P561"/>
    <mergeCell ref="Q561:R561"/>
    <mergeCell ref="C564:D564"/>
    <mergeCell ref="E564:F564"/>
    <mergeCell ref="G564:H564"/>
    <mergeCell ref="I564:J564"/>
    <mergeCell ref="C562:D562"/>
    <mergeCell ref="E562:F562"/>
    <mergeCell ref="G562:H562"/>
    <mergeCell ref="I562:J562"/>
    <mergeCell ref="K562:L562"/>
    <mergeCell ref="O562:P562"/>
    <mergeCell ref="Q562:R562"/>
    <mergeCell ref="C567:D567"/>
    <mergeCell ref="E567:F567"/>
    <mergeCell ref="G567:H567"/>
    <mergeCell ref="I567:J567"/>
    <mergeCell ref="K567:L567"/>
    <mergeCell ref="O567:P567"/>
    <mergeCell ref="Q567:R567"/>
    <mergeCell ref="C568:D568"/>
    <mergeCell ref="E568:F568"/>
    <mergeCell ref="G568:H568"/>
    <mergeCell ref="I568:J568"/>
    <mergeCell ref="K568:L568"/>
    <mergeCell ref="O568:P568"/>
    <mergeCell ref="Q568:R568"/>
    <mergeCell ref="C569:D569"/>
    <mergeCell ref="E569:F569"/>
    <mergeCell ref="G569:H569"/>
    <mergeCell ref="I569:J569"/>
    <mergeCell ref="K569:L569"/>
    <mergeCell ref="O569:P569"/>
    <mergeCell ref="Q569:R569"/>
    <mergeCell ref="C565:D565"/>
    <mergeCell ref="E565:F565"/>
    <mergeCell ref="G565:H565"/>
    <mergeCell ref="I565:J565"/>
    <mergeCell ref="K565:L565"/>
    <mergeCell ref="O565:P565"/>
    <mergeCell ref="Q565:R565"/>
    <mergeCell ref="K564:L564"/>
    <mergeCell ref="O564:P564"/>
    <mergeCell ref="Q564:R564"/>
    <mergeCell ref="C571:D571"/>
    <mergeCell ref="E571:F571"/>
    <mergeCell ref="G571:H571"/>
    <mergeCell ref="I571:J571"/>
    <mergeCell ref="K571:L571"/>
    <mergeCell ref="O571:P571"/>
    <mergeCell ref="Q571:R571"/>
    <mergeCell ref="C570:D570"/>
    <mergeCell ref="E570:F570"/>
    <mergeCell ref="G570:H570"/>
    <mergeCell ref="I570:J570"/>
    <mergeCell ref="K570:L570"/>
    <mergeCell ref="O570:P570"/>
    <mergeCell ref="Q570:R570"/>
    <mergeCell ref="C572:D572"/>
    <mergeCell ref="E572:F572"/>
    <mergeCell ref="G572:H572"/>
    <mergeCell ref="I572:J572"/>
    <mergeCell ref="K572:L572"/>
    <mergeCell ref="O572:P572"/>
    <mergeCell ref="Q572:R572"/>
    <mergeCell ref="C573:D573"/>
    <mergeCell ref="E573:F573"/>
    <mergeCell ref="G573:H573"/>
    <mergeCell ref="I573:J573"/>
    <mergeCell ref="K573:L573"/>
    <mergeCell ref="O573:P573"/>
    <mergeCell ref="Q573:R573"/>
    <mergeCell ref="C574:D574"/>
    <mergeCell ref="E574:F574"/>
    <mergeCell ref="G574:H574"/>
    <mergeCell ref="I574:J574"/>
    <mergeCell ref="K574:L574"/>
    <mergeCell ref="O574:P574"/>
    <mergeCell ref="Q574:R574"/>
    <mergeCell ref="C575:D575"/>
    <mergeCell ref="E575:F575"/>
    <mergeCell ref="G575:H575"/>
    <mergeCell ref="I575:J575"/>
    <mergeCell ref="K575:L575"/>
    <mergeCell ref="O575:P575"/>
    <mergeCell ref="Q575:R575"/>
    <mergeCell ref="C576:D576"/>
    <mergeCell ref="E576:F576"/>
    <mergeCell ref="G576:H576"/>
    <mergeCell ref="I576:J576"/>
    <mergeCell ref="K576:L576"/>
    <mergeCell ref="O576:P576"/>
    <mergeCell ref="Q576:R576"/>
    <mergeCell ref="C577:D577"/>
    <mergeCell ref="E577:F577"/>
    <mergeCell ref="G577:H577"/>
    <mergeCell ref="I577:J577"/>
    <mergeCell ref="K577:L577"/>
    <mergeCell ref="O577:P577"/>
    <mergeCell ref="Q577:R577"/>
    <mergeCell ref="C578:D578"/>
    <mergeCell ref="E578:F578"/>
    <mergeCell ref="G578:H578"/>
    <mergeCell ref="I578:J578"/>
    <mergeCell ref="K578:L578"/>
    <mergeCell ref="O578:P578"/>
    <mergeCell ref="Q578:R578"/>
    <mergeCell ref="C579:D579"/>
    <mergeCell ref="E579:F579"/>
    <mergeCell ref="G579:H579"/>
    <mergeCell ref="I579:J579"/>
    <mergeCell ref="K579:L579"/>
    <mergeCell ref="O579:P579"/>
    <mergeCell ref="Q579:R579"/>
    <mergeCell ref="C580:D580"/>
    <mergeCell ref="E580:F580"/>
    <mergeCell ref="G580:H580"/>
    <mergeCell ref="I580:J580"/>
    <mergeCell ref="K580:L580"/>
    <mergeCell ref="O580:P580"/>
    <mergeCell ref="Q580:R580"/>
    <mergeCell ref="C581:D581"/>
    <mergeCell ref="E581:F581"/>
    <mergeCell ref="G581:H581"/>
    <mergeCell ref="I581:J581"/>
    <mergeCell ref="K581:L581"/>
    <mergeCell ref="O581:P581"/>
    <mergeCell ref="Q581:R581"/>
    <mergeCell ref="C582:D582"/>
    <mergeCell ref="E582:F582"/>
    <mergeCell ref="G582:H582"/>
    <mergeCell ref="I582:J582"/>
    <mergeCell ref="K582:L582"/>
    <mergeCell ref="O582:P582"/>
    <mergeCell ref="Q582:R582"/>
    <mergeCell ref="C583:D583"/>
    <mergeCell ref="E583:F583"/>
    <mergeCell ref="G583:H583"/>
    <mergeCell ref="I583:J583"/>
    <mergeCell ref="K583:L583"/>
    <mergeCell ref="O583:P583"/>
    <mergeCell ref="Q583:R583"/>
    <mergeCell ref="C584:D584"/>
    <mergeCell ref="E584:F584"/>
    <mergeCell ref="G584:H584"/>
    <mergeCell ref="I584:J584"/>
    <mergeCell ref="K584:L584"/>
    <mergeCell ref="O584:P584"/>
    <mergeCell ref="Q584:R584"/>
    <mergeCell ref="C585:D585"/>
    <mergeCell ref="E585:F585"/>
    <mergeCell ref="G585:H585"/>
    <mergeCell ref="I585:J585"/>
    <mergeCell ref="K585:L585"/>
    <mergeCell ref="O585:P585"/>
    <mergeCell ref="Q585:R585"/>
    <mergeCell ref="C586:D586"/>
    <mergeCell ref="E586:F586"/>
    <mergeCell ref="G586:H586"/>
    <mergeCell ref="I586:J586"/>
    <mergeCell ref="K586:L586"/>
    <mergeCell ref="O586:P586"/>
    <mergeCell ref="Q586:R586"/>
    <mergeCell ref="C587:D587"/>
    <mergeCell ref="E587:F587"/>
    <mergeCell ref="G587:H587"/>
    <mergeCell ref="I587:J587"/>
    <mergeCell ref="K587:L587"/>
    <mergeCell ref="O587:P587"/>
    <mergeCell ref="Q587:R587"/>
    <mergeCell ref="G599:H599"/>
    <mergeCell ref="I599:J599"/>
    <mergeCell ref="K599:L599"/>
    <mergeCell ref="O599:P599"/>
    <mergeCell ref="Q599:R599"/>
    <mergeCell ref="C600:D600"/>
    <mergeCell ref="E600:F600"/>
    <mergeCell ref="G600:H600"/>
    <mergeCell ref="I600:J600"/>
    <mergeCell ref="K600:L600"/>
    <mergeCell ref="O600:P600"/>
    <mergeCell ref="Q600:R600"/>
    <mergeCell ref="C601:D601"/>
    <mergeCell ref="E601:F601"/>
    <mergeCell ref="G601:H601"/>
    <mergeCell ref="E602:F602"/>
    <mergeCell ref="G602:H602"/>
    <mergeCell ref="I602:J602"/>
    <mergeCell ref="K602:L602"/>
    <mergeCell ref="O602:P602"/>
    <mergeCell ref="C605:D605"/>
    <mergeCell ref="E605:F605"/>
    <mergeCell ref="G605:H605"/>
    <mergeCell ref="I605:J605"/>
    <mergeCell ref="K605:L605"/>
    <mergeCell ref="O605:P605"/>
    <mergeCell ref="Q605:R605"/>
    <mergeCell ref="C606:D606"/>
    <mergeCell ref="E606:F606"/>
    <mergeCell ref="G606:H606"/>
    <mergeCell ref="I606:J606"/>
    <mergeCell ref="K606:L606"/>
    <mergeCell ref="O606:P606"/>
    <mergeCell ref="Q606:R606"/>
    <mergeCell ref="C607:D607"/>
    <mergeCell ref="E607:F607"/>
    <mergeCell ref="G607:H607"/>
    <mergeCell ref="I607:J607"/>
    <mergeCell ref="K607:L607"/>
    <mergeCell ref="O607:P607"/>
    <mergeCell ref="Q607:R607"/>
    <mergeCell ref="C608:D608"/>
    <mergeCell ref="E608:F608"/>
    <mergeCell ref="G608:H608"/>
    <mergeCell ref="I608:J608"/>
    <mergeCell ref="K608:L608"/>
    <mergeCell ref="O608:P608"/>
    <mergeCell ref="Q608:R608"/>
    <mergeCell ref="C609:D609"/>
    <mergeCell ref="E609:F609"/>
    <mergeCell ref="G609:H609"/>
    <mergeCell ref="I609:J609"/>
    <mergeCell ref="K609:L609"/>
    <mergeCell ref="O609:P609"/>
    <mergeCell ref="Q609:R609"/>
    <mergeCell ref="C610:D610"/>
    <mergeCell ref="E610:F610"/>
    <mergeCell ref="G610:H610"/>
    <mergeCell ref="I610:J610"/>
    <mergeCell ref="K610:L610"/>
    <mergeCell ref="O610:P610"/>
    <mergeCell ref="Q610:R610"/>
    <mergeCell ref="C611:D611"/>
    <mergeCell ref="E611:F611"/>
    <mergeCell ref="G611:H611"/>
    <mergeCell ref="I611:J611"/>
    <mergeCell ref="K611:L611"/>
    <mergeCell ref="O611:P611"/>
    <mergeCell ref="Q611:R611"/>
    <mergeCell ref="C612:D612"/>
    <mergeCell ref="E612:F612"/>
    <mergeCell ref="G612:H612"/>
    <mergeCell ref="I612:J612"/>
    <mergeCell ref="K612:L612"/>
    <mergeCell ref="O612:P612"/>
    <mergeCell ref="Q612:R612"/>
    <mergeCell ref="C613:D613"/>
    <mergeCell ref="E613:F613"/>
    <mergeCell ref="G613:H613"/>
    <mergeCell ref="I613:J613"/>
    <mergeCell ref="K613:L613"/>
    <mergeCell ref="O613:P613"/>
    <mergeCell ref="Q613:R613"/>
    <mergeCell ref="C614:D614"/>
    <mergeCell ref="E614:F614"/>
    <mergeCell ref="G614:H614"/>
    <mergeCell ref="I614:J614"/>
    <mergeCell ref="K614:L614"/>
    <mergeCell ref="O614:P614"/>
    <mergeCell ref="Q614:R614"/>
    <mergeCell ref="C615:D615"/>
    <mergeCell ref="E615:F615"/>
    <mergeCell ref="G615:H615"/>
    <mergeCell ref="I615:J615"/>
    <mergeCell ref="K615:L615"/>
    <mergeCell ref="O615:P615"/>
    <mergeCell ref="Q615:R615"/>
    <mergeCell ref="C616:D616"/>
    <mergeCell ref="E616:F616"/>
    <mergeCell ref="G616:H616"/>
    <mergeCell ref="I616:J616"/>
    <mergeCell ref="K616:L616"/>
    <mergeCell ref="O616:P616"/>
    <mergeCell ref="Q616:R616"/>
    <mergeCell ref="K621:L621"/>
    <mergeCell ref="O621:P621"/>
    <mergeCell ref="Q621:R621"/>
    <mergeCell ref="C617:D617"/>
    <mergeCell ref="E617:F617"/>
    <mergeCell ref="G617:H617"/>
    <mergeCell ref="I617:J617"/>
    <mergeCell ref="K617:L617"/>
    <mergeCell ref="O617:P617"/>
    <mergeCell ref="Q617:R617"/>
    <mergeCell ref="C618:D618"/>
    <mergeCell ref="E618:F618"/>
    <mergeCell ref="G618:H618"/>
    <mergeCell ref="I618:J618"/>
    <mergeCell ref="K618:L618"/>
    <mergeCell ref="O618:P618"/>
    <mergeCell ref="Q618:R618"/>
    <mergeCell ref="C619:D619"/>
    <mergeCell ref="E619:F619"/>
    <mergeCell ref="G619:H619"/>
    <mergeCell ref="I619:J619"/>
    <mergeCell ref="K619:L619"/>
    <mergeCell ref="O619:P619"/>
    <mergeCell ref="Q619:R619"/>
    <mergeCell ref="C628:D628"/>
    <mergeCell ref="E628:F628"/>
    <mergeCell ref="G628:H628"/>
    <mergeCell ref="I628:J628"/>
    <mergeCell ref="K628:L628"/>
    <mergeCell ref="O628:P628"/>
    <mergeCell ref="Q628:R628"/>
    <mergeCell ref="C620:D620"/>
    <mergeCell ref="E620:F620"/>
    <mergeCell ref="G620:H620"/>
    <mergeCell ref="I620:J620"/>
    <mergeCell ref="K620:L620"/>
    <mergeCell ref="O620:P620"/>
    <mergeCell ref="Q620:R620"/>
    <mergeCell ref="C623:D623"/>
    <mergeCell ref="E623:F623"/>
    <mergeCell ref="G623:H623"/>
    <mergeCell ref="I623:J623"/>
    <mergeCell ref="K623:L623"/>
    <mergeCell ref="O623:P623"/>
    <mergeCell ref="Q623:R623"/>
    <mergeCell ref="C624:D624"/>
    <mergeCell ref="E624:F624"/>
    <mergeCell ref="G624:H624"/>
    <mergeCell ref="I624:J624"/>
    <mergeCell ref="K624:L624"/>
    <mergeCell ref="O624:P624"/>
    <mergeCell ref="Q624:R624"/>
    <mergeCell ref="C621:D621"/>
    <mergeCell ref="E621:F621"/>
    <mergeCell ref="G621:H621"/>
    <mergeCell ref="I621:J621"/>
    <mergeCell ref="C625:D625"/>
    <mergeCell ref="E625:F625"/>
    <mergeCell ref="G625:H625"/>
    <mergeCell ref="I625:J625"/>
    <mergeCell ref="K625:L625"/>
    <mergeCell ref="O625:P625"/>
    <mergeCell ref="Q625:R625"/>
    <mergeCell ref="C626:D626"/>
    <mergeCell ref="E626:F626"/>
    <mergeCell ref="G626:H626"/>
    <mergeCell ref="I626:J626"/>
    <mergeCell ref="K626:L626"/>
    <mergeCell ref="O626:P626"/>
    <mergeCell ref="Q626:R626"/>
    <mergeCell ref="C627:D627"/>
    <mergeCell ref="E627:F627"/>
    <mergeCell ref="G627:H627"/>
    <mergeCell ref="I627:J627"/>
    <mergeCell ref="K627:L627"/>
    <mergeCell ref="O627:P627"/>
    <mergeCell ref="Q627:R627"/>
    <mergeCell ref="C631:D631"/>
    <mergeCell ref="E631:F631"/>
    <mergeCell ref="G631:H631"/>
    <mergeCell ref="I631:J631"/>
    <mergeCell ref="K631:L631"/>
    <mergeCell ref="O631:P631"/>
    <mergeCell ref="Q631:R631"/>
    <mergeCell ref="C632:D632"/>
    <mergeCell ref="E632:F632"/>
    <mergeCell ref="G632:H632"/>
    <mergeCell ref="I632:J632"/>
    <mergeCell ref="K632:L632"/>
    <mergeCell ref="O632:P632"/>
    <mergeCell ref="Q632:R632"/>
    <mergeCell ref="C629:D629"/>
    <mergeCell ref="E629:F629"/>
    <mergeCell ref="G629:H629"/>
    <mergeCell ref="I629:J629"/>
    <mergeCell ref="K629:L629"/>
    <mergeCell ref="O629:P629"/>
    <mergeCell ref="Q629:R629"/>
    <mergeCell ref="C630:D630"/>
    <mergeCell ref="E630:F630"/>
    <mergeCell ref="G630:H630"/>
    <mergeCell ref="I630:J630"/>
    <mergeCell ref="K630:L630"/>
    <mergeCell ref="O630:P630"/>
    <mergeCell ref="Q630:R630"/>
    <mergeCell ref="C633:D633"/>
    <mergeCell ref="E633:F633"/>
    <mergeCell ref="G633:H633"/>
    <mergeCell ref="I633:J633"/>
    <mergeCell ref="K633:L633"/>
    <mergeCell ref="O633:P633"/>
    <mergeCell ref="Q633:R633"/>
    <mergeCell ref="C634:D634"/>
    <mergeCell ref="E634:F634"/>
    <mergeCell ref="G634:H634"/>
    <mergeCell ref="I634:J634"/>
    <mergeCell ref="K634:L634"/>
    <mergeCell ref="O634:P634"/>
    <mergeCell ref="Q634:R634"/>
    <mergeCell ref="C635:D635"/>
    <mergeCell ref="E635:F635"/>
    <mergeCell ref="G635:H635"/>
    <mergeCell ref="I635:J635"/>
    <mergeCell ref="K635:L635"/>
    <mergeCell ref="O635:P635"/>
    <mergeCell ref="Q635:R635"/>
    <mergeCell ref="C636:D636"/>
    <mergeCell ref="E636:F636"/>
    <mergeCell ref="G636:H636"/>
    <mergeCell ref="I636:J636"/>
    <mergeCell ref="K636:L636"/>
    <mergeCell ref="O636:P636"/>
    <mergeCell ref="Q636:R636"/>
    <mergeCell ref="C637:D637"/>
    <mergeCell ref="E637:F637"/>
    <mergeCell ref="G637:H637"/>
    <mergeCell ref="I637:J637"/>
    <mergeCell ref="K637:L637"/>
    <mergeCell ref="O637:P637"/>
    <mergeCell ref="Q637:R637"/>
    <mergeCell ref="C638:D638"/>
    <mergeCell ref="E638:F638"/>
    <mergeCell ref="G638:H638"/>
    <mergeCell ref="I638:J638"/>
    <mergeCell ref="K638:L638"/>
    <mergeCell ref="O638:P638"/>
    <mergeCell ref="Q638:R638"/>
    <mergeCell ref="C639:D639"/>
    <mergeCell ref="E639:F639"/>
    <mergeCell ref="G639:H639"/>
    <mergeCell ref="I639:J639"/>
    <mergeCell ref="K639:L639"/>
    <mergeCell ref="O639:P639"/>
    <mergeCell ref="Q639:R639"/>
    <mergeCell ref="C640:D640"/>
    <mergeCell ref="E640:F640"/>
    <mergeCell ref="G640:H640"/>
    <mergeCell ref="I640:J640"/>
    <mergeCell ref="K640:L640"/>
    <mergeCell ref="O640:P640"/>
    <mergeCell ref="Q640:R640"/>
    <mergeCell ref="C641:D641"/>
    <mergeCell ref="E641:F641"/>
    <mergeCell ref="G641:H641"/>
    <mergeCell ref="I641:J641"/>
    <mergeCell ref="K641:L641"/>
    <mergeCell ref="O641:P641"/>
    <mergeCell ref="Q641:R641"/>
    <mergeCell ref="C644:D644"/>
    <mergeCell ref="E644:F644"/>
    <mergeCell ref="G644:H644"/>
    <mergeCell ref="I644:J644"/>
    <mergeCell ref="K644:L644"/>
    <mergeCell ref="O644:P644"/>
    <mergeCell ref="Q644:R644"/>
    <mergeCell ref="C646:D646"/>
    <mergeCell ref="E646:F646"/>
    <mergeCell ref="G646:H646"/>
    <mergeCell ref="I646:J646"/>
    <mergeCell ref="K646:L646"/>
    <mergeCell ref="O646:P646"/>
    <mergeCell ref="Q646:R646"/>
    <mergeCell ref="C642:D642"/>
    <mergeCell ref="E642:F642"/>
    <mergeCell ref="G642:H642"/>
    <mergeCell ref="I642:J642"/>
    <mergeCell ref="K642:L642"/>
    <mergeCell ref="O642:P642"/>
    <mergeCell ref="Q642:R642"/>
    <mergeCell ref="C645:D645"/>
    <mergeCell ref="E645:F645"/>
    <mergeCell ref="G645:H645"/>
    <mergeCell ref="I645:J645"/>
    <mergeCell ref="K645:L645"/>
    <mergeCell ref="O645:P645"/>
    <mergeCell ref="Q645:R645"/>
    <mergeCell ref="G643:H643"/>
    <mergeCell ref="K655:L655"/>
    <mergeCell ref="O655:P655"/>
    <mergeCell ref="Q655:R655"/>
    <mergeCell ref="C647:D647"/>
    <mergeCell ref="E647:F647"/>
    <mergeCell ref="G647:H647"/>
    <mergeCell ref="I647:J647"/>
    <mergeCell ref="K647:L647"/>
    <mergeCell ref="O647:P647"/>
    <mergeCell ref="Q647:R647"/>
    <mergeCell ref="C649:D649"/>
    <mergeCell ref="E649:F649"/>
    <mergeCell ref="G649:H649"/>
    <mergeCell ref="I649:J649"/>
    <mergeCell ref="K649:L649"/>
    <mergeCell ref="O649:P649"/>
    <mergeCell ref="Q649:R649"/>
    <mergeCell ref="C650:D650"/>
    <mergeCell ref="E650:F650"/>
    <mergeCell ref="G650:H650"/>
    <mergeCell ref="I650:J650"/>
    <mergeCell ref="K650:L650"/>
    <mergeCell ref="O650:P650"/>
    <mergeCell ref="Q650:R650"/>
    <mergeCell ref="C651:D651"/>
    <mergeCell ref="E651:F651"/>
    <mergeCell ref="G651:H651"/>
    <mergeCell ref="I651:J651"/>
    <mergeCell ref="K651:L651"/>
    <mergeCell ref="O651:P651"/>
    <mergeCell ref="Q651:R651"/>
    <mergeCell ref="C653:D653"/>
    <mergeCell ref="C656:D656"/>
    <mergeCell ref="E656:F656"/>
    <mergeCell ref="G656:H656"/>
    <mergeCell ref="I656:J656"/>
    <mergeCell ref="K656:L656"/>
    <mergeCell ref="O656:P656"/>
    <mergeCell ref="Q656:R656"/>
    <mergeCell ref="C657:D657"/>
    <mergeCell ref="E657:F657"/>
    <mergeCell ref="G657:H657"/>
    <mergeCell ref="I657:J657"/>
    <mergeCell ref="K657:L657"/>
    <mergeCell ref="O657:P657"/>
    <mergeCell ref="Q657:R657"/>
    <mergeCell ref="C652:D652"/>
    <mergeCell ref="E652:F652"/>
    <mergeCell ref="G652:H652"/>
    <mergeCell ref="I652:J652"/>
    <mergeCell ref="K652:L652"/>
    <mergeCell ref="O652:P652"/>
    <mergeCell ref="Q652:R652"/>
    <mergeCell ref="C654:D654"/>
    <mergeCell ref="E654:F654"/>
    <mergeCell ref="G654:H654"/>
    <mergeCell ref="I654:J654"/>
    <mergeCell ref="K654:L654"/>
    <mergeCell ref="O654:P654"/>
    <mergeCell ref="Q654:R654"/>
    <mergeCell ref="C655:D655"/>
    <mergeCell ref="E655:F655"/>
    <mergeCell ref="G655:H655"/>
    <mergeCell ref="I655:J655"/>
    <mergeCell ref="C658:D658"/>
    <mergeCell ref="E658:F658"/>
    <mergeCell ref="G658:H658"/>
    <mergeCell ref="I658:J658"/>
    <mergeCell ref="K658:L658"/>
    <mergeCell ref="O658:P658"/>
    <mergeCell ref="Q658:R658"/>
    <mergeCell ref="C659:D659"/>
    <mergeCell ref="E659:F659"/>
    <mergeCell ref="G659:H659"/>
    <mergeCell ref="I659:J659"/>
    <mergeCell ref="K659:L659"/>
    <mergeCell ref="O659:P659"/>
    <mergeCell ref="Q659:R659"/>
    <mergeCell ref="C661:D661"/>
    <mergeCell ref="E661:F661"/>
    <mergeCell ref="G661:H661"/>
    <mergeCell ref="I661:J661"/>
    <mergeCell ref="K661:L661"/>
    <mergeCell ref="O661:P661"/>
    <mergeCell ref="Q661:R661"/>
    <mergeCell ref="C662:D662"/>
    <mergeCell ref="E662:F662"/>
    <mergeCell ref="G662:H662"/>
    <mergeCell ref="I662:J662"/>
    <mergeCell ref="K662:L662"/>
    <mergeCell ref="O662:P662"/>
    <mergeCell ref="Q662:R662"/>
    <mergeCell ref="C660:D660"/>
    <mergeCell ref="E660:F660"/>
    <mergeCell ref="G660:H660"/>
    <mergeCell ref="I660:J660"/>
    <mergeCell ref="K660:L660"/>
    <mergeCell ref="O660:P660"/>
    <mergeCell ref="Q660:R660"/>
    <mergeCell ref="C663:D663"/>
    <mergeCell ref="E663:F663"/>
    <mergeCell ref="G663:H663"/>
    <mergeCell ref="I663:J663"/>
    <mergeCell ref="K663:L663"/>
    <mergeCell ref="O663:P663"/>
    <mergeCell ref="Q663:R663"/>
    <mergeCell ref="Q667:R667"/>
    <mergeCell ref="C664:D664"/>
    <mergeCell ref="E664:F664"/>
    <mergeCell ref="G664:H664"/>
    <mergeCell ref="I664:J664"/>
    <mergeCell ref="K664:L664"/>
    <mergeCell ref="O664:P664"/>
    <mergeCell ref="Q664:R664"/>
    <mergeCell ref="C665:D665"/>
    <mergeCell ref="E665:F665"/>
    <mergeCell ref="G665:H665"/>
    <mergeCell ref="I665:J665"/>
    <mergeCell ref="K665:L665"/>
    <mergeCell ref="O665:P665"/>
    <mergeCell ref="Q665:R665"/>
    <mergeCell ref="C666:D666"/>
    <mergeCell ref="E666:F666"/>
    <mergeCell ref="G666:H666"/>
    <mergeCell ref="I666:J666"/>
    <mergeCell ref="K666:L666"/>
    <mergeCell ref="O666:P666"/>
    <mergeCell ref="Q666:R666"/>
    <mergeCell ref="C674:D674"/>
    <mergeCell ref="E674:F674"/>
    <mergeCell ref="G674:H674"/>
    <mergeCell ref="I674:J674"/>
    <mergeCell ref="K674:L674"/>
    <mergeCell ref="O674:P674"/>
    <mergeCell ref="Q674:R674"/>
    <mergeCell ref="K671:L671"/>
    <mergeCell ref="O671:P671"/>
    <mergeCell ref="Q671:R671"/>
    <mergeCell ref="C668:D668"/>
    <mergeCell ref="E668:F668"/>
    <mergeCell ref="G668:H668"/>
    <mergeCell ref="I668:J668"/>
    <mergeCell ref="K668:L668"/>
    <mergeCell ref="O668:P668"/>
    <mergeCell ref="Q668:R668"/>
    <mergeCell ref="C669:D669"/>
    <mergeCell ref="E669:F669"/>
    <mergeCell ref="G669:H669"/>
    <mergeCell ref="I669:J669"/>
    <mergeCell ref="K669:L669"/>
    <mergeCell ref="O669:P669"/>
    <mergeCell ref="Q669:R669"/>
    <mergeCell ref="C670:D670"/>
    <mergeCell ref="E670:F670"/>
    <mergeCell ref="G670:H670"/>
    <mergeCell ref="I670:J670"/>
    <mergeCell ref="K670:L670"/>
    <mergeCell ref="O670:P670"/>
    <mergeCell ref="Q670:R670"/>
    <mergeCell ref="C671:D671"/>
    <mergeCell ref="C675:D675"/>
    <mergeCell ref="E675:F675"/>
    <mergeCell ref="G675:H675"/>
    <mergeCell ref="I675:J675"/>
    <mergeCell ref="K675:L675"/>
    <mergeCell ref="O675:P675"/>
    <mergeCell ref="Q675:R675"/>
    <mergeCell ref="C676:D676"/>
    <mergeCell ref="E676:F676"/>
    <mergeCell ref="G676:H676"/>
    <mergeCell ref="I676:J676"/>
    <mergeCell ref="K676:L676"/>
    <mergeCell ref="O676:P676"/>
    <mergeCell ref="Q676:R676"/>
    <mergeCell ref="C677:D677"/>
    <mergeCell ref="E677:F677"/>
    <mergeCell ref="G677:H677"/>
    <mergeCell ref="I677:J677"/>
    <mergeCell ref="K677:L677"/>
    <mergeCell ref="O677:P677"/>
    <mergeCell ref="Q677:R677"/>
    <mergeCell ref="C680:D680"/>
    <mergeCell ref="E680:F680"/>
    <mergeCell ref="G680:H680"/>
    <mergeCell ref="I680:J680"/>
    <mergeCell ref="K680:L680"/>
    <mergeCell ref="O680:P680"/>
    <mergeCell ref="Q680:R680"/>
    <mergeCell ref="C681:D681"/>
    <mergeCell ref="E681:F681"/>
    <mergeCell ref="G681:H681"/>
    <mergeCell ref="I681:J681"/>
    <mergeCell ref="K681:L681"/>
    <mergeCell ref="O681:P681"/>
    <mergeCell ref="Q681:R681"/>
    <mergeCell ref="C682:D682"/>
    <mergeCell ref="E682:F682"/>
    <mergeCell ref="G682:H682"/>
    <mergeCell ref="I682:J682"/>
    <mergeCell ref="K682:L682"/>
    <mergeCell ref="O682:P682"/>
    <mergeCell ref="Q682:R682"/>
    <mergeCell ref="C683:D683"/>
    <mergeCell ref="E683:F683"/>
    <mergeCell ref="G683:H683"/>
    <mergeCell ref="I683:J683"/>
    <mergeCell ref="K683:L683"/>
    <mergeCell ref="O683:P683"/>
    <mergeCell ref="Q683:R683"/>
    <mergeCell ref="C684:D684"/>
    <mergeCell ref="E684:F684"/>
    <mergeCell ref="G684:H684"/>
    <mergeCell ref="I684:J684"/>
    <mergeCell ref="K684:L684"/>
    <mergeCell ref="O684:P684"/>
    <mergeCell ref="Q684:R684"/>
    <mergeCell ref="C685:D685"/>
    <mergeCell ref="E685:F685"/>
    <mergeCell ref="G685:H685"/>
    <mergeCell ref="I685:J685"/>
    <mergeCell ref="K685:L685"/>
    <mergeCell ref="O685:P685"/>
    <mergeCell ref="Q685:R685"/>
    <mergeCell ref="O690:P690"/>
    <mergeCell ref="Q690:R690"/>
    <mergeCell ref="C691:D691"/>
    <mergeCell ref="E691:F691"/>
    <mergeCell ref="G691:H691"/>
    <mergeCell ref="I691:J691"/>
    <mergeCell ref="K691:L691"/>
    <mergeCell ref="O691:P691"/>
    <mergeCell ref="Q691:R691"/>
    <mergeCell ref="C686:D686"/>
    <mergeCell ref="E686:F686"/>
    <mergeCell ref="G686:H686"/>
    <mergeCell ref="I686:J686"/>
    <mergeCell ref="K686:L686"/>
    <mergeCell ref="O686:P686"/>
    <mergeCell ref="Q686:R686"/>
    <mergeCell ref="C687:D687"/>
    <mergeCell ref="E687:F687"/>
    <mergeCell ref="G687:H687"/>
    <mergeCell ref="I687:J687"/>
    <mergeCell ref="K687:L687"/>
    <mergeCell ref="O687:P687"/>
    <mergeCell ref="Q687:R687"/>
    <mergeCell ref="C688:D688"/>
    <mergeCell ref="E688:F688"/>
    <mergeCell ref="G688:H688"/>
    <mergeCell ref="I688:J688"/>
    <mergeCell ref="K688:L688"/>
    <mergeCell ref="O688:P688"/>
    <mergeCell ref="Q688:R688"/>
    <mergeCell ref="C689:D689"/>
    <mergeCell ref="E689:F689"/>
    <mergeCell ref="C704:D704"/>
    <mergeCell ref="E704:F704"/>
    <mergeCell ref="G704:H704"/>
    <mergeCell ref="I704:J704"/>
    <mergeCell ref="C697:D697"/>
    <mergeCell ref="E697:F697"/>
    <mergeCell ref="G697:H697"/>
    <mergeCell ref="I697:J697"/>
    <mergeCell ref="K697:L697"/>
    <mergeCell ref="O697:P697"/>
    <mergeCell ref="Q697:R697"/>
    <mergeCell ref="C698:D698"/>
    <mergeCell ref="E698:F698"/>
    <mergeCell ref="G698:H698"/>
    <mergeCell ref="I698:J698"/>
    <mergeCell ref="K698:L698"/>
    <mergeCell ref="O698:P698"/>
    <mergeCell ref="Q698:R698"/>
    <mergeCell ref="C699:D699"/>
    <mergeCell ref="E699:F699"/>
    <mergeCell ref="G699:H699"/>
    <mergeCell ref="I699:J699"/>
    <mergeCell ref="K699:L699"/>
    <mergeCell ref="O699:P699"/>
    <mergeCell ref="Q699:R699"/>
    <mergeCell ref="C703:D703"/>
    <mergeCell ref="E703:F703"/>
    <mergeCell ref="G703:H703"/>
    <mergeCell ref="I703:J703"/>
    <mergeCell ref="K703:L703"/>
    <mergeCell ref="O703:P703"/>
    <mergeCell ref="Q703:R703"/>
    <mergeCell ref="C701:D701"/>
    <mergeCell ref="E701:F701"/>
    <mergeCell ref="G701:H701"/>
    <mergeCell ref="I701:J701"/>
    <mergeCell ref="K701:L701"/>
    <mergeCell ref="O701:P701"/>
    <mergeCell ref="Q701:R701"/>
    <mergeCell ref="C702:D702"/>
    <mergeCell ref="E702:F702"/>
    <mergeCell ref="G702:H702"/>
    <mergeCell ref="I702:J702"/>
    <mergeCell ref="K702:L702"/>
    <mergeCell ref="O702:P702"/>
    <mergeCell ref="Q702:R702"/>
    <mergeCell ref="E700:F700"/>
    <mergeCell ref="G700:H700"/>
    <mergeCell ref="I700:J700"/>
    <mergeCell ref="G689:H689"/>
    <mergeCell ref="I689:J689"/>
    <mergeCell ref="K689:L689"/>
    <mergeCell ref="O689:P689"/>
    <mergeCell ref="Q689:R689"/>
    <mergeCell ref="C690:D690"/>
    <mergeCell ref="E690:F690"/>
    <mergeCell ref="G690:H690"/>
    <mergeCell ref="I690:J690"/>
    <mergeCell ref="K690:L690"/>
    <mergeCell ref="K336:L336"/>
    <mergeCell ref="O336:P336"/>
    <mergeCell ref="G349:H349"/>
    <mergeCell ref="I349:J349"/>
    <mergeCell ref="K349:L349"/>
    <mergeCell ref="E164:F164"/>
    <mergeCell ref="G164:H164"/>
    <mergeCell ref="I164:J164"/>
    <mergeCell ref="K164:L164"/>
    <mergeCell ref="O164:P164"/>
    <mergeCell ref="Q164:R164"/>
    <mergeCell ref="E165:F165"/>
    <mergeCell ref="G165:H165"/>
    <mergeCell ref="I165:J165"/>
    <mergeCell ref="E168:F168"/>
    <mergeCell ref="G168:H168"/>
    <mergeCell ref="I168:J168"/>
    <mergeCell ref="E167:F167"/>
    <mergeCell ref="G167:H167"/>
    <mergeCell ref="I167:J167"/>
    <mergeCell ref="K167:L167"/>
    <mergeCell ref="O167:P167"/>
    <mergeCell ref="Q167:R167"/>
    <mergeCell ref="K165:L165"/>
    <mergeCell ref="O165:P165"/>
    <mergeCell ref="K299:L299"/>
    <mergeCell ref="G295:H295"/>
    <mergeCell ref="K283:L283"/>
    <mergeCell ref="K293:L293"/>
    <mergeCell ref="O293:P293"/>
    <mergeCell ref="Q293:R293"/>
    <mergeCell ref="E294:F294"/>
    <mergeCell ref="I319:J319"/>
    <mergeCell ref="K319:L319"/>
    <mergeCell ref="E301:F301"/>
    <mergeCell ref="G301:H301"/>
    <mergeCell ref="I301:J301"/>
    <mergeCell ref="E170:F170"/>
    <mergeCell ref="Q170:R170"/>
    <mergeCell ref="E169:F169"/>
    <mergeCell ref="G169:H169"/>
    <mergeCell ref="I169:J169"/>
    <mergeCell ref="K169:L169"/>
    <mergeCell ref="O169:P169"/>
    <mergeCell ref="Q169:R169"/>
    <mergeCell ref="E311:F311"/>
    <mergeCell ref="O298:P298"/>
    <mergeCell ref="Q298:R298"/>
    <mergeCell ref="G299:H299"/>
    <mergeCell ref="I299:J299"/>
    <mergeCell ref="G293:H293"/>
    <mergeCell ref="I293:J293"/>
    <mergeCell ref="I297:J297"/>
    <mergeCell ref="K297:L297"/>
    <mergeCell ref="E354:F354"/>
    <mergeCell ref="G354:H354"/>
    <mergeCell ref="I354:J354"/>
    <mergeCell ref="K354:L354"/>
    <mergeCell ref="O349:P349"/>
    <mergeCell ref="Q349:R349"/>
    <mergeCell ref="B309:R309"/>
    <mergeCell ref="Q311:R311"/>
    <mergeCell ref="O311:P311"/>
    <mergeCell ref="K311:L311"/>
    <mergeCell ref="I311:J311"/>
    <mergeCell ref="G311:H311"/>
    <mergeCell ref="O297:P297"/>
    <mergeCell ref="Q297:R297"/>
    <mergeCell ref="G298:H298"/>
    <mergeCell ref="I298:J298"/>
    <mergeCell ref="E297:F297"/>
    <mergeCell ref="E298:F298"/>
    <mergeCell ref="K315:L315"/>
    <mergeCell ref="O315:P315"/>
    <mergeCell ref="Q315:R315"/>
    <mergeCell ref="C312:D312"/>
    <mergeCell ref="E312:F312"/>
    <mergeCell ref="G312:H312"/>
    <mergeCell ref="I312:J312"/>
    <mergeCell ref="K312:L312"/>
    <mergeCell ref="O312:P312"/>
    <mergeCell ref="Q312:R312"/>
    <mergeCell ref="C313:D313"/>
    <mergeCell ref="E313:F313"/>
    <mergeCell ref="G313:H313"/>
    <mergeCell ref="G314:H314"/>
    <mergeCell ref="I314:J314"/>
    <mergeCell ref="K314:L314"/>
    <mergeCell ref="O314:P314"/>
    <mergeCell ref="Q314:R314"/>
    <mergeCell ref="C315:D315"/>
    <mergeCell ref="E315:F315"/>
    <mergeCell ref="G315:H315"/>
    <mergeCell ref="I315:J315"/>
    <mergeCell ref="K353:L353"/>
    <mergeCell ref="Q286:R286"/>
    <mergeCell ref="E304:F304"/>
    <mergeCell ref="G304:H304"/>
    <mergeCell ref="I304:J304"/>
    <mergeCell ref="K304:L304"/>
    <mergeCell ref="O304:P304"/>
    <mergeCell ref="Q304:R304"/>
    <mergeCell ref="C336:D336"/>
    <mergeCell ref="E336:F336"/>
    <mergeCell ref="G336:H336"/>
    <mergeCell ref="I336:J336"/>
    <mergeCell ref="K294:L294"/>
    <mergeCell ref="I286:J286"/>
    <mergeCell ref="K286:L286"/>
    <mergeCell ref="O286:P286"/>
    <mergeCell ref="I313:J313"/>
    <mergeCell ref="K313:L313"/>
    <mergeCell ref="O313:P313"/>
    <mergeCell ref="Q313:R313"/>
    <mergeCell ref="C325:D325"/>
    <mergeCell ref="E325:F325"/>
    <mergeCell ref="G325:H325"/>
    <mergeCell ref="O353:P353"/>
    <mergeCell ref="Q353:R353"/>
    <mergeCell ref="K356:L356"/>
    <mergeCell ref="O356:P356"/>
    <mergeCell ref="Q356:R356"/>
    <mergeCell ref="C353:D353"/>
    <mergeCell ref="E353:F353"/>
    <mergeCell ref="G353:H353"/>
    <mergeCell ref="I353:J353"/>
    <mergeCell ref="C311:D311"/>
    <mergeCell ref="E299:F299"/>
    <mergeCell ref="E321:F321"/>
    <mergeCell ref="G321:H321"/>
    <mergeCell ref="I321:J321"/>
    <mergeCell ref="K321:L321"/>
    <mergeCell ref="O321:P321"/>
    <mergeCell ref="Q321:R321"/>
    <mergeCell ref="C318:D318"/>
    <mergeCell ref="E318:F318"/>
    <mergeCell ref="G318:H318"/>
    <mergeCell ref="I318:J318"/>
    <mergeCell ref="K318:L318"/>
    <mergeCell ref="O318:P318"/>
    <mergeCell ref="Q318:R318"/>
    <mergeCell ref="C319:D319"/>
    <mergeCell ref="E319:F319"/>
    <mergeCell ref="G319:H319"/>
    <mergeCell ref="Q301:R301"/>
    <mergeCell ref="O317:P317"/>
    <mergeCell ref="Q317:R317"/>
    <mergeCell ref="C314:D314"/>
    <mergeCell ref="E314:F314"/>
    <mergeCell ref="G350:H350"/>
    <mergeCell ref="I350:J350"/>
    <mergeCell ref="K350:L350"/>
    <mergeCell ref="O350:P350"/>
    <mergeCell ref="Q350:R350"/>
    <mergeCell ref="C351:D351"/>
    <mergeCell ref="E351:F351"/>
    <mergeCell ref="G351:H351"/>
    <mergeCell ref="I351:J351"/>
    <mergeCell ref="K351:L351"/>
    <mergeCell ref="O351:P351"/>
    <mergeCell ref="Q351:R351"/>
    <mergeCell ref="C352:D352"/>
    <mergeCell ref="E352:F352"/>
    <mergeCell ref="G352:H352"/>
    <mergeCell ref="I352:J352"/>
    <mergeCell ref="K352:L352"/>
    <mergeCell ref="O352:P352"/>
    <mergeCell ref="Q352:R352"/>
    <mergeCell ref="C424:D424"/>
    <mergeCell ref="E424:F424"/>
    <mergeCell ref="G424:H424"/>
    <mergeCell ref="I424:J424"/>
    <mergeCell ref="K424:L424"/>
    <mergeCell ref="O424:P424"/>
    <mergeCell ref="Q424:R424"/>
    <mergeCell ref="C363:D363"/>
    <mergeCell ref="E363:F363"/>
    <mergeCell ref="G363:H363"/>
    <mergeCell ref="I363:J363"/>
    <mergeCell ref="K363:L363"/>
    <mergeCell ref="O363:P363"/>
    <mergeCell ref="Q363:R363"/>
    <mergeCell ref="C364:D364"/>
    <mergeCell ref="E364:F364"/>
    <mergeCell ref="G364:H364"/>
    <mergeCell ref="I364:J364"/>
    <mergeCell ref="K364:L364"/>
    <mergeCell ref="O364:P364"/>
    <mergeCell ref="Q364:R364"/>
    <mergeCell ref="C370:D370"/>
    <mergeCell ref="E370:F370"/>
    <mergeCell ref="G370:H370"/>
    <mergeCell ref="I370:J370"/>
    <mergeCell ref="K370:L370"/>
    <mergeCell ref="K366:L366"/>
    <mergeCell ref="O366:P366"/>
    <mergeCell ref="Q366:R366"/>
    <mergeCell ref="C368:D368"/>
    <mergeCell ref="E368:F368"/>
    <mergeCell ref="G368:H368"/>
    <mergeCell ref="G452:H452"/>
    <mergeCell ref="I452:J452"/>
    <mergeCell ref="K452:L452"/>
    <mergeCell ref="O452:P452"/>
    <mergeCell ref="Q452:R452"/>
    <mergeCell ref="Q454:R454"/>
    <mergeCell ref="O454:P454"/>
    <mergeCell ref="K454:L454"/>
    <mergeCell ref="I454:J454"/>
    <mergeCell ref="G454:H454"/>
    <mergeCell ref="O455:P455"/>
    <mergeCell ref="Q455:R455"/>
    <mergeCell ref="C453:D453"/>
    <mergeCell ref="Q434:R434"/>
    <mergeCell ref="E447:F447"/>
    <mergeCell ref="G447:H447"/>
    <mergeCell ref="I447:J447"/>
    <mergeCell ref="K447:L447"/>
    <mergeCell ref="Q447:R447"/>
    <mergeCell ref="O447:P447"/>
    <mergeCell ref="C436:D436"/>
    <mergeCell ref="E436:F436"/>
    <mergeCell ref="G436:H436"/>
    <mergeCell ref="I436:J436"/>
    <mergeCell ref="K436:L436"/>
    <mergeCell ref="O436:P436"/>
    <mergeCell ref="Q436:R436"/>
    <mergeCell ref="C437:D437"/>
    <mergeCell ref="E437:F437"/>
    <mergeCell ref="G437:H437"/>
    <mergeCell ref="I437:J437"/>
    <mergeCell ref="K437:L437"/>
    <mergeCell ref="G458:H458"/>
    <mergeCell ref="I458:J458"/>
    <mergeCell ref="C459:D459"/>
    <mergeCell ref="E459:F459"/>
    <mergeCell ref="G459:H459"/>
    <mergeCell ref="I459:J459"/>
    <mergeCell ref="K459:L459"/>
    <mergeCell ref="O459:P459"/>
    <mergeCell ref="Q459:R459"/>
    <mergeCell ref="E594:F594"/>
    <mergeCell ref="C592:D592"/>
    <mergeCell ref="Q602:R602"/>
    <mergeCell ref="C603:D603"/>
    <mergeCell ref="E603:F603"/>
    <mergeCell ref="G603:H603"/>
    <mergeCell ref="I603:J603"/>
    <mergeCell ref="I601:J601"/>
    <mergeCell ref="K601:L601"/>
    <mergeCell ref="O601:P601"/>
    <mergeCell ref="Q601:R601"/>
    <mergeCell ref="C602:D602"/>
    <mergeCell ref="Q470:R470"/>
    <mergeCell ref="C471:D471"/>
    <mergeCell ref="E471:F471"/>
    <mergeCell ref="G471:H471"/>
    <mergeCell ref="I471:J471"/>
    <mergeCell ref="K471:L471"/>
    <mergeCell ref="O471:P471"/>
    <mergeCell ref="Q471:R471"/>
    <mergeCell ref="K603:L603"/>
    <mergeCell ref="O603:P603"/>
    <mergeCell ref="Q603:R603"/>
    <mergeCell ref="C598:D598"/>
    <mergeCell ref="E598:F598"/>
    <mergeCell ref="G598:H598"/>
    <mergeCell ref="I598:J598"/>
    <mergeCell ref="K598:L598"/>
    <mergeCell ref="O598:P598"/>
    <mergeCell ref="Q598:R598"/>
    <mergeCell ref="C599:D599"/>
    <mergeCell ref="E599:F599"/>
    <mergeCell ref="C672:D672"/>
    <mergeCell ref="E672:F672"/>
    <mergeCell ref="G672:H672"/>
    <mergeCell ref="I672:J672"/>
    <mergeCell ref="Q672:R672"/>
    <mergeCell ref="C673:D673"/>
    <mergeCell ref="E673:F673"/>
    <mergeCell ref="G673:H673"/>
    <mergeCell ref="I673:J673"/>
    <mergeCell ref="K673:L673"/>
    <mergeCell ref="O673:P673"/>
    <mergeCell ref="Q673:R673"/>
    <mergeCell ref="K672:L672"/>
    <mergeCell ref="O672:P672"/>
    <mergeCell ref="E671:F671"/>
    <mergeCell ref="G671:H671"/>
    <mergeCell ref="I671:J671"/>
    <mergeCell ref="C667:D667"/>
    <mergeCell ref="E667:F667"/>
    <mergeCell ref="G667:H667"/>
    <mergeCell ref="I667:J667"/>
    <mergeCell ref="K667:L667"/>
    <mergeCell ref="O667:P667"/>
    <mergeCell ref="O478:P478"/>
    <mergeCell ref="Q478:R478"/>
    <mergeCell ref="C479:D479"/>
    <mergeCell ref="I604:J604"/>
    <mergeCell ref="K604:L604"/>
    <mergeCell ref="O604:P604"/>
    <mergeCell ref="Q604:R604"/>
    <mergeCell ref="K555:L555"/>
    <mergeCell ref="O555:P555"/>
    <mergeCell ref="Q555:R555"/>
    <mergeCell ref="C591:D591"/>
    <mergeCell ref="E591:F591"/>
    <mergeCell ref="G591:H591"/>
    <mergeCell ref="I591:J591"/>
    <mergeCell ref="K591:L591"/>
    <mergeCell ref="O591:P591"/>
    <mergeCell ref="Q591:R591"/>
    <mergeCell ref="C593:D593"/>
    <mergeCell ref="I552:J552"/>
    <mergeCell ref="K552:L552"/>
    <mergeCell ref="O552:P552"/>
    <mergeCell ref="Q552:R552"/>
    <mergeCell ref="C553:D553"/>
    <mergeCell ref="E553:F553"/>
    <mergeCell ref="G553:H553"/>
    <mergeCell ref="I553:J553"/>
    <mergeCell ref="K553:L553"/>
    <mergeCell ref="O553:P553"/>
    <mergeCell ref="C555:D555"/>
    <mergeCell ref="E555:F555"/>
    <mergeCell ref="G555:H555"/>
    <mergeCell ref="I555:J555"/>
    <mergeCell ref="B1:R2"/>
    <mergeCell ref="B5:R5"/>
    <mergeCell ref="B6:R6"/>
    <mergeCell ref="B8:R8"/>
    <mergeCell ref="B9:R9"/>
    <mergeCell ref="B11:R11"/>
    <mergeCell ref="B12:R12"/>
    <mergeCell ref="B306:R306"/>
    <mergeCell ref="B307:R307"/>
    <mergeCell ref="O158:P158"/>
    <mergeCell ref="Q158:R158"/>
    <mergeCell ref="E150:F150"/>
    <mergeCell ref="C355:D355"/>
    <mergeCell ref="E355:F355"/>
    <mergeCell ref="G355:H355"/>
    <mergeCell ref="I355:J355"/>
    <mergeCell ref="K355:L355"/>
    <mergeCell ref="O355:P355"/>
    <mergeCell ref="E124:F124"/>
    <mergeCell ref="G124:H124"/>
    <mergeCell ref="I124:J124"/>
    <mergeCell ref="K124:L124"/>
    <mergeCell ref="O124:P124"/>
    <mergeCell ref="Q124:R124"/>
    <mergeCell ref="E137:F137"/>
    <mergeCell ref="G137:H137"/>
    <mergeCell ref="I137:J137"/>
    <mergeCell ref="K137:L137"/>
    <mergeCell ref="O137:P137"/>
    <mergeCell ref="Q137:R137"/>
    <mergeCell ref="E153:F153"/>
    <mergeCell ref="G153:H153"/>
    <mergeCell ref="B805:F805"/>
    <mergeCell ref="K806:Q806"/>
    <mergeCell ref="K807:Q807"/>
    <mergeCell ref="K808:Q808"/>
    <mergeCell ref="C708:D708"/>
    <mergeCell ref="E708:F708"/>
    <mergeCell ref="G708:H708"/>
    <mergeCell ref="I708:J708"/>
    <mergeCell ref="K708:L708"/>
    <mergeCell ref="O708:P708"/>
    <mergeCell ref="Q708:R708"/>
    <mergeCell ref="C700:D700"/>
    <mergeCell ref="K700:L700"/>
    <mergeCell ref="O700:P700"/>
    <mergeCell ref="Q700:R700"/>
    <mergeCell ref="C692:D692"/>
    <mergeCell ref="C557:D557"/>
    <mergeCell ref="E557:F557"/>
    <mergeCell ref="G557:H557"/>
    <mergeCell ref="I557:J557"/>
    <mergeCell ref="K557:L557"/>
    <mergeCell ref="O557:P557"/>
    <mergeCell ref="Q557:R557"/>
    <mergeCell ref="C558:D558"/>
    <mergeCell ref="E558:F558"/>
    <mergeCell ref="G558:H558"/>
    <mergeCell ref="I558:J558"/>
    <mergeCell ref="K558:L558"/>
    <mergeCell ref="O558:P558"/>
    <mergeCell ref="Q558:R558"/>
    <mergeCell ref="C604:D604"/>
    <mergeCell ref="E604:F604"/>
    <mergeCell ref="E454:F454"/>
    <mergeCell ref="C447:D447"/>
    <mergeCell ref="C434:D434"/>
    <mergeCell ref="O434:P434"/>
    <mergeCell ref="O370:P370"/>
    <mergeCell ref="Q370:R370"/>
    <mergeCell ref="C455:D455"/>
    <mergeCell ref="E455:F455"/>
    <mergeCell ref="G455:H455"/>
    <mergeCell ref="I455:J455"/>
    <mergeCell ref="K455:L455"/>
    <mergeCell ref="B800:R800"/>
    <mergeCell ref="B803:F803"/>
    <mergeCell ref="B804:F804"/>
    <mergeCell ref="G604:H604"/>
    <mergeCell ref="E592:F592"/>
    <mergeCell ref="G592:H592"/>
    <mergeCell ref="I592:J592"/>
    <mergeCell ref="K592:L592"/>
    <mergeCell ref="O592:P592"/>
    <mergeCell ref="Q592:R592"/>
    <mergeCell ref="C588:D588"/>
    <mergeCell ref="E588:F588"/>
    <mergeCell ref="G588:H588"/>
    <mergeCell ref="I588:J588"/>
    <mergeCell ref="K588:L588"/>
    <mergeCell ref="O588:P588"/>
    <mergeCell ref="Q588:R588"/>
    <mergeCell ref="C595:D595"/>
    <mergeCell ref="G593:H593"/>
    <mergeCell ref="I593:J593"/>
    <mergeCell ref="K593:L593"/>
    <mergeCell ref="O593:P593"/>
    <mergeCell ref="Q593:R593"/>
    <mergeCell ref="G594:H594"/>
    <mergeCell ref="I594:J594"/>
    <mergeCell ref="K594:L594"/>
    <mergeCell ref="O594:P594"/>
    <mergeCell ref="Q594:R594"/>
    <mergeCell ref="G595:H595"/>
    <mergeCell ref="I595:J595"/>
    <mergeCell ref="K595:L595"/>
    <mergeCell ref="O595:P595"/>
    <mergeCell ref="Q595:R595"/>
    <mergeCell ref="C589:D589"/>
    <mergeCell ref="E589:F589"/>
    <mergeCell ref="G589:H589"/>
    <mergeCell ref="I589:J589"/>
    <mergeCell ref="K589:L589"/>
    <mergeCell ref="O589:P589"/>
    <mergeCell ref="Q589:R589"/>
    <mergeCell ref="C590:D590"/>
    <mergeCell ref="E590:F590"/>
    <mergeCell ref="G590:H590"/>
    <mergeCell ref="I590:J590"/>
    <mergeCell ref="K590:L590"/>
    <mergeCell ref="O590:P590"/>
    <mergeCell ref="Q590:R590"/>
    <mergeCell ref="E595:F595"/>
    <mergeCell ref="E593:F593"/>
    <mergeCell ref="C594:D594"/>
    <mergeCell ref="E692:F692"/>
    <mergeCell ref="G692:H692"/>
    <mergeCell ref="I692:J692"/>
    <mergeCell ref="K692:L692"/>
    <mergeCell ref="O692:P692"/>
    <mergeCell ref="Q692:R692"/>
    <mergeCell ref="C694:D694"/>
    <mergeCell ref="E694:F694"/>
    <mergeCell ref="C695:D695"/>
    <mergeCell ref="E695:F695"/>
    <mergeCell ref="C696:D696"/>
    <mergeCell ref="E696:F696"/>
    <mergeCell ref="G694:H694"/>
    <mergeCell ref="I694:J694"/>
    <mergeCell ref="K694:L694"/>
    <mergeCell ref="O694:P694"/>
    <mergeCell ref="Q694:R694"/>
    <mergeCell ref="G695:H695"/>
    <mergeCell ref="I695:J695"/>
    <mergeCell ref="K695:L695"/>
    <mergeCell ref="O695:P695"/>
    <mergeCell ref="Q695:R695"/>
    <mergeCell ref="G696:H696"/>
    <mergeCell ref="I696:J696"/>
    <mergeCell ref="K696:L696"/>
    <mergeCell ref="O696:P696"/>
    <mergeCell ref="Q696:R696"/>
    <mergeCell ref="C693:D693"/>
    <mergeCell ref="E693:F693"/>
    <mergeCell ref="G693:H693"/>
    <mergeCell ref="I693:J693"/>
    <mergeCell ref="I153:J153"/>
    <mergeCell ref="K153:L153"/>
    <mergeCell ref="O153:P153"/>
    <mergeCell ref="Q153:R153"/>
    <mergeCell ref="K145:L145"/>
    <mergeCell ref="O145:P145"/>
    <mergeCell ref="Q145:R145"/>
    <mergeCell ref="E146:F146"/>
    <mergeCell ref="G146:H146"/>
    <mergeCell ref="E152:F152"/>
    <mergeCell ref="G152:H152"/>
    <mergeCell ref="I152:J152"/>
    <mergeCell ref="K152:L152"/>
    <mergeCell ref="O152:P152"/>
    <mergeCell ref="Q152:R152"/>
    <mergeCell ref="E148:F148"/>
    <mergeCell ref="G148:H148"/>
    <mergeCell ref="I148:J148"/>
    <mergeCell ref="K148:L148"/>
    <mergeCell ref="O148:P148"/>
    <mergeCell ref="Q148:R148"/>
    <mergeCell ref="E151:F151"/>
    <mergeCell ref="G151:H151"/>
    <mergeCell ref="I151:J151"/>
    <mergeCell ref="K151:L151"/>
    <mergeCell ref="O151:P151"/>
    <mergeCell ref="Q151:R151"/>
    <mergeCell ref="E149:F149"/>
    <mergeCell ref="G149:H149"/>
    <mergeCell ref="I149:J149"/>
    <mergeCell ref="K149:L149"/>
    <mergeCell ref="O149:P149"/>
    <mergeCell ref="C476:D476"/>
    <mergeCell ref="E476:F476"/>
    <mergeCell ref="G476:H476"/>
    <mergeCell ref="I476:J476"/>
    <mergeCell ref="K476:L476"/>
    <mergeCell ref="O476:P476"/>
    <mergeCell ref="Q476:R476"/>
    <mergeCell ref="C478:D478"/>
    <mergeCell ref="E478:F478"/>
    <mergeCell ref="G478:H478"/>
    <mergeCell ref="I478:J478"/>
    <mergeCell ref="C467:D467"/>
    <mergeCell ref="E467:F467"/>
    <mergeCell ref="G467:H467"/>
    <mergeCell ref="I467:J467"/>
    <mergeCell ref="K467:L467"/>
    <mergeCell ref="O467:P467"/>
    <mergeCell ref="Q467:R467"/>
    <mergeCell ref="K478:L478"/>
    <mergeCell ref="C468:D468"/>
    <mergeCell ref="K468:L468"/>
    <mergeCell ref="O468:P468"/>
    <mergeCell ref="Q468:R468"/>
    <mergeCell ref="Q474:R474"/>
    <mergeCell ref="C470:D470"/>
    <mergeCell ref="E470:F470"/>
    <mergeCell ref="G470:H470"/>
    <mergeCell ref="K473:L473"/>
    <mergeCell ref="C469:D469"/>
    <mergeCell ref="E469:F469"/>
    <mergeCell ref="G469:H469"/>
    <mergeCell ref="I469:J469"/>
    <mergeCell ref="C423:D423"/>
    <mergeCell ref="E423:F423"/>
    <mergeCell ref="G423:H423"/>
    <mergeCell ref="I423:J423"/>
    <mergeCell ref="K423:L423"/>
    <mergeCell ref="O423:P423"/>
    <mergeCell ref="E174:F174"/>
    <mergeCell ref="G174:H174"/>
    <mergeCell ref="I174:J174"/>
    <mergeCell ref="K174:L174"/>
    <mergeCell ref="O174:P174"/>
    <mergeCell ref="Q174:R174"/>
    <mergeCell ref="E166:F166"/>
    <mergeCell ref="I166:J166"/>
    <mergeCell ref="K166:L166"/>
    <mergeCell ref="O166:P166"/>
    <mergeCell ref="Q166:R166"/>
    <mergeCell ref="O354:P354"/>
    <mergeCell ref="Q354:R354"/>
    <mergeCell ref="C392:D392"/>
    <mergeCell ref="E392:F392"/>
    <mergeCell ref="G392:H392"/>
    <mergeCell ref="Q355:R355"/>
    <mergeCell ref="C356:D356"/>
    <mergeCell ref="E356:F356"/>
    <mergeCell ref="K301:L301"/>
    <mergeCell ref="O301:P301"/>
    <mergeCell ref="I392:J392"/>
    <mergeCell ref="K392:L392"/>
    <mergeCell ref="O392:P392"/>
    <mergeCell ref="Q392:R392"/>
    <mergeCell ref="G356:H356"/>
    <mergeCell ref="E139:F139"/>
    <mergeCell ref="E176:F176"/>
    <mergeCell ref="G302:H302"/>
    <mergeCell ref="I302:J302"/>
    <mergeCell ref="K302:L302"/>
    <mergeCell ref="O302:P302"/>
    <mergeCell ref="Q302:R302"/>
    <mergeCell ref="E333:F333"/>
    <mergeCell ref="G333:H333"/>
    <mergeCell ref="I333:J333"/>
    <mergeCell ref="K333:L333"/>
    <mergeCell ref="O333:P333"/>
    <mergeCell ref="Q333:R333"/>
    <mergeCell ref="C359:D359"/>
    <mergeCell ref="E359:F359"/>
    <mergeCell ref="G359:H359"/>
    <mergeCell ref="I359:J359"/>
    <mergeCell ref="K359:L359"/>
    <mergeCell ref="O359:P359"/>
    <mergeCell ref="Q359:R359"/>
    <mergeCell ref="E147:F147"/>
    <mergeCell ref="G147:H147"/>
    <mergeCell ref="I147:J147"/>
    <mergeCell ref="K147:L147"/>
    <mergeCell ref="O147:P147"/>
    <mergeCell ref="Q147:R147"/>
    <mergeCell ref="E158:F158"/>
    <mergeCell ref="G158:H158"/>
    <mergeCell ref="I158:J158"/>
    <mergeCell ref="I356:J356"/>
    <mergeCell ref="C350:D350"/>
    <mergeCell ref="E350:F350"/>
    <mergeCell ref="I507:J507"/>
    <mergeCell ref="K507:L507"/>
    <mergeCell ref="O507:P507"/>
    <mergeCell ref="Q507:R507"/>
    <mergeCell ref="C508:D508"/>
    <mergeCell ref="C509:D509"/>
    <mergeCell ref="E508:F508"/>
    <mergeCell ref="E509:F509"/>
    <mergeCell ref="G508:H508"/>
    <mergeCell ref="I508:J508"/>
    <mergeCell ref="K508:L508"/>
    <mergeCell ref="O508:P508"/>
    <mergeCell ref="Q508:R508"/>
    <mergeCell ref="G509:H509"/>
    <mergeCell ref="I509:J509"/>
    <mergeCell ref="K509:L509"/>
    <mergeCell ref="O509:P509"/>
    <mergeCell ref="Q509:R509"/>
    <mergeCell ref="C510:D510"/>
    <mergeCell ref="C511:D511"/>
    <mergeCell ref="E510:F510"/>
    <mergeCell ref="E511:F511"/>
    <mergeCell ref="G510:H510"/>
    <mergeCell ref="I510:J510"/>
    <mergeCell ref="K510:L510"/>
    <mergeCell ref="O510:P510"/>
    <mergeCell ref="Q510:R510"/>
    <mergeCell ref="G511:H511"/>
    <mergeCell ref="I511:J511"/>
    <mergeCell ref="K511:L511"/>
    <mergeCell ref="O511:P511"/>
    <mergeCell ref="Q511:R511"/>
    <mergeCell ref="C534:D534"/>
    <mergeCell ref="E534:F534"/>
    <mergeCell ref="G534:H534"/>
    <mergeCell ref="I534:J534"/>
    <mergeCell ref="K534:L534"/>
    <mergeCell ref="I522:J522"/>
    <mergeCell ref="K522:L522"/>
    <mergeCell ref="O522:P522"/>
    <mergeCell ref="Q522:R522"/>
    <mergeCell ref="C517:D517"/>
    <mergeCell ref="G527:H527"/>
    <mergeCell ref="I527:J527"/>
    <mergeCell ref="C531:D531"/>
    <mergeCell ref="E531:F531"/>
    <mergeCell ref="G531:H531"/>
    <mergeCell ref="I531:J531"/>
    <mergeCell ref="K531:L531"/>
    <mergeCell ref="O531:P531"/>
    <mergeCell ref="C536:D536"/>
    <mergeCell ref="E536:F536"/>
    <mergeCell ref="G536:H536"/>
    <mergeCell ref="I536:J536"/>
    <mergeCell ref="K536:L536"/>
    <mergeCell ref="C537:D537"/>
    <mergeCell ref="E537:F537"/>
    <mergeCell ref="G537:H537"/>
    <mergeCell ref="I537:J537"/>
    <mergeCell ref="K537:L537"/>
    <mergeCell ref="C538:D538"/>
    <mergeCell ref="E538:F538"/>
    <mergeCell ref="G538:H538"/>
    <mergeCell ref="I538:J538"/>
    <mergeCell ref="K538:L538"/>
    <mergeCell ref="C539:D539"/>
    <mergeCell ref="E539:F539"/>
    <mergeCell ref="G539:H539"/>
    <mergeCell ref="I539:J539"/>
    <mergeCell ref="K539:L539"/>
    <mergeCell ref="E540:F540"/>
    <mergeCell ref="G540:H540"/>
    <mergeCell ref="I540:J540"/>
    <mergeCell ref="K540:L540"/>
    <mergeCell ref="O534:P534"/>
    <mergeCell ref="Q534:R534"/>
    <mergeCell ref="O535:P535"/>
    <mergeCell ref="Q535:R535"/>
    <mergeCell ref="O536:P536"/>
    <mergeCell ref="Q536:R536"/>
    <mergeCell ref="O537:P537"/>
    <mergeCell ref="Q537:R537"/>
    <mergeCell ref="O538:P538"/>
    <mergeCell ref="Q538:R538"/>
    <mergeCell ref="O539:P539"/>
    <mergeCell ref="Q539:R539"/>
    <mergeCell ref="O540:P540"/>
    <mergeCell ref="Q540:R540"/>
    <mergeCell ref="K535:L535"/>
    <mergeCell ref="G107:H107"/>
    <mergeCell ref="D99:F99"/>
    <mergeCell ref="G99:H99"/>
    <mergeCell ref="O679:P679"/>
    <mergeCell ref="Q679:R679"/>
    <mergeCell ref="K778:L778"/>
    <mergeCell ref="G778:H778"/>
    <mergeCell ref="I481:J481"/>
    <mergeCell ref="I643:J643"/>
    <mergeCell ref="I778:J778"/>
    <mergeCell ref="K481:L481"/>
    <mergeCell ref="K504:L504"/>
    <mergeCell ref="C519:D519"/>
    <mergeCell ref="E519:F519"/>
    <mergeCell ref="G519:H519"/>
    <mergeCell ref="I519:J519"/>
    <mergeCell ref="K519:L519"/>
    <mergeCell ref="O519:P519"/>
    <mergeCell ref="Q519:R519"/>
    <mergeCell ref="C679:D679"/>
    <mergeCell ref="E679:F679"/>
    <mergeCell ref="C678:D678"/>
    <mergeCell ref="E678:F678"/>
    <mergeCell ref="G678:H678"/>
    <mergeCell ref="I678:J678"/>
    <mergeCell ref="K678:L678"/>
    <mergeCell ref="G679:H679"/>
    <mergeCell ref="I679:J679"/>
    <mergeCell ref="K679:L679"/>
    <mergeCell ref="O678:P678"/>
    <mergeCell ref="Q678:R678"/>
    <mergeCell ref="C540:D540"/>
    <mergeCell ref="O100:P100"/>
    <mergeCell ref="O101:P101"/>
    <mergeCell ref="O102:P102"/>
    <mergeCell ref="O103:P103"/>
    <mergeCell ref="O104:P104"/>
    <mergeCell ref="O105:P105"/>
    <mergeCell ref="O106:P106"/>
    <mergeCell ref="Q100:R100"/>
    <mergeCell ref="Q101:R101"/>
    <mergeCell ref="Q102:R102"/>
    <mergeCell ref="Q103:R103"/>
    <mergeCell ref="Q104:R104"/>
    <mergeCell ref="Q105:R105"/>
    <mergeCell ref="Q106:R106"/>
    <mergeCell ref="D106:F106"/>
    <mergeCell ref="D103:F103"/>
    <mergeCell ref="D100:F100"/>
    <mergeCell ref="D101:F101"/>
    <mergeCell ref="D102:F102"/>
    <mergeCell ref="D104:F104"/>
    <mergeCell ref="D105:F105"/>
    <mergeCell ref="G100:H100"/>
    <mergeCell ref="G101:H101"/>
    <mergeCell ref="G102:H102"/>
    <mergeCell ref="G103:H103"/>
    <mergeCell ref="G104:H104"/>
    <mergeCell ref="G105:H105"/>
    <mergeCell ref="G106:H106"/>
    <mergeCell ref="I99:J99"/>
    <mergeCell ref="K99:L99"/>
    <mergeCell ref="O99:P99"/>
    <mergeCell ref="Q99:R99"/>
    <mergeCell ref="C107:F107"/>
    <mergeCell ref="K107:L107"/>
    <mergeCell ref="O107:P107"/>
    <mergeCell ref="Q107:R107"/>
    <mergeCell ref="D193:F193"/>
    <mergeCell ref="G193:H193"/>
    <mergeCell ref="I193:J193"/>
    <mergeCell ref="K193:L193"/>
    <mergeCell ref="O193:P193"/>
    <mergeCell ref="Q193:R193"/>
    <mergeCell ref="D194:F194"/>
    <mergeCell ref="G194:H194"/>
    <mergeCell ref="I194:J194"/>
    <mergeCell ref="K194:L194"/>
    <mergeCell ref="O194:P194"/>
    <mergeCell ref="Q194:R194"/>
    <mergeCell ref="G134:H134"/>
    <mergeCell ref="I134:J134"/>
    <mergeCell ref="K134:L134"/>
    <mergeCell ref="G139:H139"/>
    <mergeCell ref="I139:J139"/>
    <mergeCell ref="K139:L139"/>
    <mergeCell ref="G176:H176"/>
    <mergeCell ref="I176:J176"/>
    <mergeCell ref="K176:L176"/>
    <mergeCell ref="K104:L104"/>
    <mergeCell ref="K105:L105"/>
    <mergeCell ref="K106:L106"/>
    <mergeCell ref="K199:L199"/>
    <mergeCell ref="O199:P199"/>
    <mergeCell ref="Q199:R199"/>
    <mergeCell ref="D200:F200"/>
    <mergeCell ref="G200:H200"/>
    <mergeCell ref="I200:J200"/>
    <mergeCell ref="O200:P200"/>
    <mergeCell ref="Q200:R200"/>
    <mergeCell ref="D195:F195"/>
    <mergeCell ref="G195:H195"/>
    <mergeCell ref="I195:J195"/>
    <mergeCell ref="K195:L195"/>
    <mergeCell ref="O195:P195"/>
    <mergeCell ref="Q195:R195"/>
    <mergeCell ref="D196:F196"/>
    <mergeCell ref="G196:H196"/>
    <mergeCell ref="I196:J196"/>
    <mergeCell ref="K196:L196"/>
    <mergeCell ref="O196:P196"/>
    <mergeCell ref="Q196:R196"/>
    <mergeCell ref="D197:F197"/>
    <mergeCell ref="G197:H197"/>
    <mergeCell ref="I197:J197"/>
    <mergeCell ref="K197:L197"/>
    <mergeCell ref="O197:P197"/>
    <mergeCell ref="Q197:R197"/>
    <mergeCell ref="E303:F303"/>
    <mergeCell ref="G303:H303"/>
    <mergeCell ref="I303:J303"/>
    <mergeCell ref="K303:L303"/>
    <mergeCell ref="C203:F203"/>
    <mergeCell ref="G203:H203"/>
    <mergeCell ref="I203:J203"/>
    <mergeCell ref="K203:L203"/>
    <mergeCell ref="O203:P203"/>
    <mergeCell ref="Q203:R203"/>
    <mergeCell ref="C191:G191"/>
    <mergeCell ref="D201:F201"/>
    <mergeCell ref="D202:F202"/>
    <mergeCell ref="G201:H201"/>
    <mergeCell ref="I201:J201"/>
    <mergeCell ref="K201:L201"/>
    <mergeCell ref="G202:H202"/>
    <mergeCell ref="I202:J202"/>
    <mergeCell ref="K202:L202"/>
    <mergeCell ref="O201:P201"/>
    <mergeCell ref="Q201:R201"/>
    <mergeCell ref="O202:P202"/>
    <mergeCell ref="Q202:R202"/>
    <mergeCell ref="D198:F198"/>
    <mergeCell ref="G198:H198"/>
    <mergeCell ref="I198:J198"/>
    <mergeCell ref="K198:L198"/>
    <mergeCell ref="O198:P198"/>
    <mergeCell ref="Q198:R198"/>
    <mergeCell ref="D199:F199"/>
    <mergeCell ref="G199:H199"/>
    <mergeCell ref="I199:J199"/>
  </mergeCells>
  <pageMargins left="0.25" right="0.25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779B-C05C-41E7-BD18-53CDDF30EA83}">
  <dimension ref="A1:BU37"/>
  <sheetViews>
    <sheetView topLeftCell="A10" workbookViewId="0">
      <selection activeCell="F18" sqref="F18"/>
    </sheetView>
  </sheetViews>
  <sheetFormatPr defaultRowHeight="15" x14ac:dyDescent="0.25"/>
  <cols>
    <col min="2" max="2" width="10" bestFit="1" customWidth="1"/>
    <col min="3" max="3" width="11.28515625" bestFit="1" customWidth="1"/>
    <col min="4" max="4" width="11.7109375" bestFit="1" customWidth="1"/>
    <col min="5" max="7" width="9.28515625" bestFit="1" customWidth="1"/>
    <col min="8" max="9" width="9.85546875" bestFit="1" customWidth="1"/>
    <col min="10" max="10" width="9.28515625" bestFit="1" customWidth="1"/>
    <col min="11" max="11" width="11.28515625" bestFit="1" customWidth="1"/>
    <col min="12" max="13" width="9.85546875" bestFit="1" customWidth="1"/>
    <col min="14" max="15" width="9.28515625" bestFit="1" customWidth="1"/>
    <col min="16" max="16" width="11.28515625" bestFit="1" customWidth="1"/>
    <col min="17" max="38" width="9.28515625" bestFit="1" customWidth="1"/>
    <col min="39" max="39" width="9.85546875" bestFit="1" customWidth="1"/>
    <col min="40" max="44" width="9.28515625" bestFit="1" customWidth="1"/>
    <col min="45" max="46" width="9.85546875" bestFit="1" customWidth="1"/>
    <col min="47" max="47" width="9.28515625" bestFit="1" customWidth="1"/>
    <col min="48" max="48" width="9.85546875" bestFit="1" customWidth="1"/>
    <col min="49" max="51" width="9.28515625" bestFit="1" customWidth="1"/>
    <col min="52" max="52" width="9.85546875" bestFit="1" customWidth="1"/>
    <col min="53" max="59" width="9.28515625" bestFit="1" customWidth="1"/>
    <col min="60" max="60" width="9.85546875" bestFit="1" customWidth="1"/>
    <col min="61" max="62" width="9.28515625" bestFit="1" customWidth="1"/>
    <col min="63" max="64" width="9.85546875" bestFit="1" customWidth="1"/>
    <col min="65" max="65" width="9.28515625" bestFit="1" customWidth="1"/>
    <col min="66" max="66" width="9.85546875" bestFit="1" customWidth="1"/>
    <col min="67" max="73" width="9.28515625" bestFit="1" customWidth="1"/>
  </cols>
  <sheetData>
    <row r="1" spans="1:73" x14ac:dyDescent="0.25">
      <c r="A1" s="192"/>
      <c r="B1" s="192" t="s">
        <v>417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</row>
    <row r="2" spans="1:73" x14ac:dyDescent="0.2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2"/>
      <c r="BQ2" s="192"/>
      <c r="BR2" s="192"/>
      <c r="BS2" s="192"/>
      <c r="BT2" s="192"/>
      <c r="BU2" s="192"/>
    </row>
    <row r="3" spans="1:73" x14ac:dyDescent="0.25">
      <c r="A3" s="192"/>
      <c r="B3" s="193">
        <v>31</v>
      </c>
      <c r="C3" s="193"/>
      <c r="D3" s="193"/>
      <c r="E3" s="193"/>
      <c r="F3" s="193"/>
      <c r="G3" s="193"/>
      <c r="H3" s="194"/>
      <c r="I3" s="195">
        <v>32</v>
      </c>
      <c r="J3" s="193"/>
      <c r="K3" s="193"/>
      <c r="L3" s="193"/>
      <c r="M3" s="193"/>
      <c r="N3" s="193"/>
      <c r="O3" s="193"/>
      <c r="P3" s="194"/>
      <c r="Q3" s="192">
        <v>34</v>
      </c>
      <c r="R3" s="192"/>
      <c r="S3" s="192"/>
      <c r="T3" s="192"/>
      <c r="U3" s="192"/>
      <c r="V3" s="192"/>
      <c r="W3" s="192"/>
      <c r="X3" s="196"/>
      <c r="Y3" s="192">
        <v>35</v>
      </c>
      <c r="Z3" s="192"/>
      <c r="AA3" s="192"/>
      <c r="AB3" s="192"/>
      <c r="AC3" s="192"/>
      <c r="AD3" s="192"/>
      <c r="AE3" s="196"/>
      <c r="AF3" s="192">
        <v>36</v>
      </c>
      <c r="AG3" s="192"/>
      <c r="AH3" s="192"/>
      <c r="AI3" s="192"/>
      <c r="AJ3" s="192"/>
      <c r="AK3" s="192"/>
      <c r="AL3" s="196"/>
      <c r="AM3" s="192">
        <v>37</v>
      </c>
      <c r="AN3" s="192"/>
      <c r="AO3" s="192"/>
      <c r="AP3" s="192"/>
      <c r="AQ3" s="192"/>
      <c r="AR3" s="192"/>
      <c r="AS3" s="196"/>
      <c r="AT3" s="192">
        <v>38</v>
      </c>
      <c r="AU3" s="192"/>
      <c r="AV3" s="192"/>
      <c r="AW3" s="192"/>
      <c r="AX3" s="192"/>
      <c r="AY3" s="192"/>
      <c r="AZ3" s="196"/>
      <c r="BA3" s="192">
        <v>41</v>
      </c>
      <c r="BB3" s="192"/>
      <c r="BC3" s="192"/>
      <c r="BD3" s="192"/>
      <c r="BE3" s="192"/>
      <c r="BF3" s="192"/>
      <c r="BG3" s="196"/>
      <c r="BH3" s="192">
        <v>42</v>
      </c>
      <c r="BI3" s="192"/>
      <c r="BJ3" s="192"/>
      <c r="BK3" s="192"/>
      <c r="BL3" s="192"/>
      <c r="BM3" s="192"/>
      <c r="BN3" s="196"/>
      <c r="BO3" s="192">
        <v>45</v>
      </c>
      <c r="BP3" s="192"/>
      <c r="BQ3" s="192"/>
      <c r="BR3" s="192"/>
      <c r="BS3" s="192"/>
      <c r="BT3" s="192"/>
      <c r="BU3" s="196"/>
    </row>
    <row r="4" spans="1:73" x14ac:dyDescent="0.25">
      <c r="A4" s="197" t="s">
        <v>20</v>
      </c>
      <c r="B4" s="198">
        <v>11</v>
      </c>
      <c r="C4" s="198">
        <v>31</v>
      </c>
      <c r="D4" s="198">
        <v>43</v>
      </c>
      <c r="E4" s="198">
        <v>52</v>
      </c>
      <c r="F4" s="198">
        <v>55</v>
      </c>
      <c r="G4" s="198">
        <v>61</v>
      </c>
      <c r="H4" s="199">
        <v>71</v>
      </c>
      <c r="I4" s="198">
        <v>11</v>
      </c>
      <c r="J4" s="198">
        <v>31</v>
      </c>
      <c r="K4" s="198">
        <v>43</v>
      </c>
      <c r="L4" s="198">
        <v>52</v>
      </c>
      <c r="M4" s="198">
        <v>55</v>
      </c>
      <c r="N4" s="198">
        <v>61</v>
      </c>
      <c r="O4" s="198">
        <v>71</v>
      </c>
      <c r="P4" s="199" t="s">
        <v>418</v>
      </c>
      <c r="Q4" s="200">
        <v>11</v>
      </c>
      <c r="R4" s="198">
        <v>31</v>
      </c>
      <c r="S4" s="198">
        <v>43</v>
      </c>
      <c r="T4" s="198">
        <v>52</v>
      </c>
      <c r="U4" s="198">
        <v>55</v>
      </c>
      <c r="V4" s="198">
        <v>61</v>
      </c>
      <c r="W4" s="198">
        <v>71</v>
      </c>
      <c r="X4" s="199" t="s">
        <v>418</v>
      </c>
      <c r="Y4" s="200">
        <v>11</v>
      </c>
      <c r="Z4" s="198">
        <v>31</v>
      </c>
      <c r="AA4" s="198">
        <v>43</v>
      </c>
      <c r="AB4" s="198">
        <v>52</v>
      </c>
      <c r="AC4" s="198">
        <v>55</v>
      </c>
      <c r="AD4" s="198">
        <v>61</v>
      </c>
      <c r="AE4" s="199">
        <v>71</v>
      </c>
      <c r="AF4" s="200">
        <v>11</v>
      </c>
      <c r="AG4" s="198">
        <v>31</v>
      </c>
      <c r="AH4" s="198">
        <v>43</v>
      </c>
      <c r="AI4" s="198">
        <v>52</v>
      </c>
      <c r="AJ4" s="198">
        <v>55</v>
      </c>
      <c r="AK4" s="198">
        <v>61</v>
      </c>
      <c r="AL4" s="199">
        <v>71</v>
      </c>
      <c r="AM4" s="200">
        <v>11</v>
      </c>
      <c r="AN4" s="198">
        <v>31</v>
      </c>
      <c r="AO4" s="198">
        <v>43</v>
      </c>
      <c r="AP4" s="198">
        <v>52</v>
      </c>
      <c r="AQ4" s="198">
        <v>55</v>
      </c>
      <c r="AR4" s="198">
        <v>61</v>
      </c>
      <c r="AS4" s="199">
        <v>71</v>
      </c>
      <c r="AT4" s="200">
        <v>11</v>
      </c>
      <c r="AU4" s="198">
        <v>31</v>
      </c>
      <c r="AV4" s="198">
        <v>43</v>
      </c>
      <c r="AW4" s="198">
        <v>52</v>
      </c>
      <c r="AX4" s="198">
        <v>55</v>
      </c>
      <c r="AY4" s="198">
        <v>61</v>
      </c>
      <c r="AZ4" s="199">
        <v>71</v>
      </c>
      <c r="BA4" s="200">
        <v>11</v>
      </c>
      <c r="BB4" s="198">
        <v>31</v>
      </c>
      <c r="BC4" s="198">
        <v>43</v>
      </c>
      <c r="BD4" s="198">
        <v>52</v>
      </c>
      <c r="BE4" s="198">
        <v>55</v>
      </c>
      <c r="BF4" s="198">
        <v>61</v>
      </c>
      <c r="BG4" s="199">
        <v>71</v>
      </c>
      <c r="BH4" s="200">
        <v>11</v>
      </c>
      <c r="BI4" s="198">
        <v>31</v>
      </c>
      <c r="BJ4" s="198">
        <v>43</v>
      </c>
      <c r="BK4" s="198">
        <v>52</v>
      </c>
      <c r="BL4" s="198">
        <v>55</v>
      </c>
      <c r="BM4" s="198">
        <v>61</v>
      </c>
      <c r="BN4" s="199">
        <v>71</v>
      </c>
      <c r="BO4" s="200">
        <v>11</v>
      </c>
      <c r="BP4" s="198">
        <v>31</v>
      </c>
      <c r="BQ4" s="198">
        <v>43</v>
      </c>
      <c r="BR4" s="198">
        <v>52</v>
      </c>
      <c r="BS4" s="198">
        <v>55</v>
      </c>
      <c r="BT4" s="198">
        <v>61</v>
      </c>
      <c r="BU4" s="199">
        <v>71</v>
      </c>
    </row>
    <row r="5" spans="1:73" x14ac:dyDescent="0.25">
      <c r="A5" s="196"/>
      <c r="B5" s="191">
        <f>313000-15000</f>
        <v>298000</v>
      </c>
      <c r="C5" s="201"/>
      <c r="D5" s="201"/>
      <c r="E5" s="201">
        <v>28000</v>
      </c>
      <c r="F5" s="201">
        <v>15000</v>
      </c>
      <c r="G5" s="201"/>
      <c r="H5" s="202"/>
      <c r="I5" s="201">
        <v>15100</v>
      </c>
      <c r="J5" s="201">
        <v>17000</v>
      </c>
      <c r="K5" s="201"/>
      <c r="L5" s="201">
        <v>19900</v>
      </c>
      <c r="M5" s="201">
        <f>35500-8300</f>
        <v>27200</v>
      </c>
      <c r="N5" s="201"/>
      <c r="O5" s="201">
        <v>24200</v>
      </c>
      <c r="P5" s="202">
        <v>132000</v>
      </c>
      <c r="Q5" s="201">
        <v>23500</v>
      </c>
      <c r="R5" s="201"/>
      <c r="S5" s="201"/>
      <c r="T5" s="201"/>
      <c r="U5" s="201"/>
      <c r="V5" s="201"/>
      <c r="W5" s="201"/>
      <c r="X5" s="202">
        <v>1000</v>
      </c>
      <c r="Y5" s="201">
        <v>3000</v>
      </c>
      <c r="Z5" s="201"/>
      <c r="AA5" s="201"/>
      <c r="AB5" s="201"/>
      <c r="AC5" s="201"/>
      <c r="AD5" s="201"/>
      <c r="AE5" s="202"/>
      <c r="AF5" s="201">
        <v>9000</v>
      </c>
      <c r="AG5" s="201"/>
      <c r="AH5" s="201"/>
      <c r="AI5" s="201"/>
      <c r="AJ5" s="201"/>
      <c r="AK5" s="201"/>
      <c r="AL5" s="202"/>
      <c r="AM5" s="201">
        <v>19000</v>
      </c>
      <c r="AN5" s="201"/>
      <c r="AO5" s="201"/>
      <c r="AP5" s="201"/>
      <c r="AQ5" s="201"/>
      <c r="AR5" s="201"/>
      <c r="AS5" s="202"/>
      <c r="AT5" s="201">
        <v>1200</v>
      </c>
      <c r="AU5" s="201"/>
      <c r="AV5" s="201">
        <v>100000</v>
      </c>
      <c r="AW5" s="201"/>
      <c r="AX5" s="201"/>
      <c r="AY5" s="201">
        <v>1000</v>
      </c>
      <c r="AZ5" s="202"/>
      <c r="BA5" s="201"/>
      <c r="BB5" s="201"/>
      <c r="BC5" s="201"/>
      <c r="BD5" s="201"/>
      <c r="BE5" s="201"/>
      <c r="BF5" s="201"/>
      <c r="BG5" s="202"/>
      <c r="BH5" s="201">
        <v>18000</v>
      </c>
      <c r="BI5" s="201"/>
      <c r="BJ5" s="201"/>
      <c r="BK5" s="201">
        <v>20000</v>
      </c>
      <c r="BL5" s="201">
        <v>23000</v>
      </c>
      <c r="BM5" s="201"/>
      <c r="BN5" s="202">
        <v>10000</v>
      </c>
      <c r="BO5" s="201">
        <v>5000</v>
      </c>
      <c r="BP5" s="201"/>
      <c r="BQ5" s="201"/>
      <c r="BR5" s="201"/>
      <c r="BS5" s="201"/>
      <c r="BT5" s="201"/>
      <c r="BU5" s="202">
        <v>10000</v>
      </c>
    </row>
    <row r="6" spans="1:73" x14ac:dyDescent="0.25">
      <c r="A6" s="196"/>
      <c r="B6" s="191">
        <f>189000-28000</f>
        <v>161000</v>
      </c>
      <c r="C6" s="201"/>
      <c r="D6" s="201"/>
      <c r="E6" s="201"/>
      <c r="F6" s="201"/>
      <c r="G6" s="201"/>
      <c r="H6" s="202"/>
      <c r="I6" s="201">
        <v>26000</v>
      </c>
      <c r="J6" s="201"/>
      <c r="K6" s="201">
        <v>68000</v>
      </c>
      <c r="L6" s="201">
        <v>15000</v>
      </c>
      <c r="M6" s="201">
        <v>400000</v>
      </c>
      <c r="N6" s="201"/>
      <c r="O6" s="201">
        <v>25800</v>
      </c>
      <c r="P6" s="202"/>
      <c r="Q6" s="201">
        <v>700</v>
      </c>
      <c r="R6" s="201"/>
      <c r="S6" s="201"/>
      <c r="T6" s="201"/>
      <c r="U6" s="201"/>
      <c r="V6" s="201"/>
      <c r="W6" s="201"/>
      <c r="X6" s="202"/>
      <c r="Y6" s="201"/>
      <c r="Z6" s="201"/>
      <c r="AA6" s="201"/>
      <c r="AB6" s="201"/>
      <c r="AC6" s="201"/>
      <c r="AD6" s="201"/>
      <c r="AE6" s="202"/>
      <c r="AF6" s="201"/>
      <c r="AG6" s="201"/>
      <c r="AH6" s="201"/>
      <c r="AI6" s="201"/>
      <c r="AJ6" s="201"/>
      <c r="AK6" s="201"/>
      <c r="AL6" s="202"/>
      <c r="AM6" s="201">
        <v>8000</v>
      </c>
      <c r="AN6" s="201"/>
      <c r="AO6" s="201"/>
      <c r="AP6" s="201"/>
      <c r="AQ6" s="201"/>
      <c r="AR6" s="201"/>
      <c r="AS6" s="202"/>
      <c r="AT6" s="201">
        <v>10000</v>
      </c>
      <c r="AU6" s="201"/>
      <c r="AV6" s="201"/>
      <c r="AW6" s="201"/>
      <c r="AX6" s="201"/>
      <c r="AY6" s="201">
        <v>2000</v>
      </c>
      <c r="AZ6" s="202"/>
      <c r="BA6" s="201"/>
      <c r="BB6" s="201"/>
      <c r="BC6" s="201"/>
      <c r="BD6" s="201"/>
      <c r="BE6" s="201"/>
      <c r="BF6" s="201"/>
      <c r="BG6" s="202"/>
      <c r="BH6" s="201">
        <f>700000-535000</f>
        <v>165000</v>
      </c>
      <c r="BI6" s="201"/>
      <c r="BJ6" s="201">
        <v>8000</v>
      </c>
      <c r="BK6" s="201">
        <v>2700</v>
      </c>
      <c r="BL6" s="201">
        <v>6000</v>
      </c>
      <c r="BM6" s="201"/>
      <c r="BN6" s="202"/>
      <c r="BO6" s="201"/>
      <c r="BP6" s="201"/>
      <c r="BQ6" s="201"/>
      <c r="BR6" s="201"/>
      <c r="BS6" s="201"/>
      <c r="BT6" s="201"/>
      <c r="BU6" s="202"/>
    </row>
    <row r="7" spans="1:73" x14ac:dyDescent="0.25">
      <c r="A7" s="196"/>
      <c r="B7" s="191">
        <v>73000</v>
      </c>
      <c r="C7" s="201"/>
      <c r="D7" s="201"/>
      <c r="E7" s="201"/>
      <c r="F7" s="201"/>
      <c r="G7" s="201"/>
      <c r="H7" s="202"/>
      <c r="I7" s="201">
        <v>12000</v>
      </c>
      <c r="J7" s="201"/>
      <c r="K7" s="201">
        <f>203000-35000</f>
        <v>168000</v>
      </c>
      <c r="L7" s="201">
        <v>35000</v>
      </c>
      <c r="M7" s="201">
        <v>30000</v>
      </c>
      <c r="N7" s="201"/>
      <c r="O7" s="201"/>
      <c r="P7" s="202"/>
      <c r="Q7" s="201">
        <v>1000</v>
      </c>
      <c r="R7" s="201"/>
      <c r="S7" s="201"/>
      <c r="T7" s="201"/>
      <c r="U7" s="201"/>
      <c r="V7" s="201"/>
      <c r="W7" s="201"/>
      <c r="X7" s="202"/>
      <c r="Y7" s="201"/>
      <c r="Z7" s="201"/>
      <c r="AA7" s="201"/>
      <c r="AB7" s="201"/>
      <c r="AC7" s="201"/>
      <c r="AD7" s="201"/>
      <c r="AE7" s="202"/>
      <c r="AF7" s="201"/>
      <c r="AG7" s="201"/>
      <c r="AH7" s="201"/>
      <c r="AI7" s="201"/>
      <c r="AJ7" s="201"/>
      <c r="AK7" s="201"/>
      <c r="AL7" s="202"/>
      <c r="AM7" s="201">
        <v>1000</v>
      </c>
      <c r="AN7" s="201"/>
      <c r="AO7" s="201"/>
      <c r="AP7" s="201"/>
      <c r="AQ7" s="201"/>
      <c r="AR7" s="201"/>
      <c r="AS7" s="202"/>
      <c r="AT7" s="201">
        <v>48000</v>
      </c>
      <c r="AU7" s="201"/>
      <c r="AV7" s="201"/>
      <c r="AW7" s="201"/>
      <c r="AX7" s="201"/>
      <c r="AY7" s="201"/>
      <c r="AZ7" s="202"/>
      <c r="BA7" s="201"/>
      <c r="BB7" s="201"/>
      <c r="BC7" s="201"/>
      <c r="BD7" s="201"/>
      <c r="BE7" s="201"/>
      <c r="BF7" s="201"/>
      <c r="BG7" s="202"/>
      <c r="BH7" s="201">
        <v>14000</v>
      </c>
      <c r="BI7" s="201"/>
      <c r="BJ7" s="201">
        <v>0</v>
      </c>
      <c r="BK7" s="201">
        <v>80000</v>
      </c>
      <c r="BL7" s="201">
        <f>935000-400000</f>
        <v>535000</v>
      </c>
      <c r="BM7" s="201"/>
      <c r="BN7" s="202"/>
      <c r="BO7" s="201"/>
      <c r="BP7" s="201"/>
      <c r="BQ7" s="201"/>
      <c r="BR7" s="201"/>
      <c r="BS7" s="201"/>
      <c r="BT7" s="201"/>
      <c r="BU7" s="202"/>
    </row>
    <row r="8" spans="1:73" x14ac:dyDescent="0.25">
      <c r="A8" s="196"/>
      <c r="B8" s="191"/>
      <c r="C8" s="201"/>
      <c r="D8" s="201"/>
      <c r="E8" s="201"/>
      <c r="F8" s="201"/>
      <c r="G8" s="201"/>
      <c r="H8" s="202"/>
      <c r="I8" s="201">
        <v>88500</v>
      </c>
      <c r="J8" s="201"/>
      <c r="K8" s="201"/>
      <c r="L8" s="201">
        <v>80000</v>
      </c>
      <c r="M8" s="201">
        <v>63800</v>
      </c>
      <c r="N8" s="201"/>
      <c r="O8" s="201"/>
      <c r="P8" s="202"/>
      <c r="Q8" s="201"/>
      <c r="R8" s="201"/>
      <c r="S8" s="201"/>
      <c r="T8" s="201"/>
      <c r="U8" s="201"/>
      <c r="V8" s="201"/>
      <c r="W8" s="201"/>
      <c r="X8" s="202"/>
      <c r="Y8" s="201"/>
      <c r="Z8" s="201"/>
      <c r="AA8" s="201"/>
      <c r="AB8" s="201"/>
      <c r="AC8" s="201"/>
      <c r="AD8" s="201"/>
      <c r="AE8" s="202"/>
      <c r="AF8" s="201"/>
      <c r="AG8" s="201"/>
      <c r="AH8" s="201"/>
      <c r="AI8" s="201"/>
      <c r="AJ8" s="201"/>
      <c r="AK8" s="201"/>
      <c r="AL8" s="202"/>
      <c r="AM8" s="201">
        <v>100000</v>
      </c>
      <c r="AN8" s="201"/>
      <c r="AO8" s="201"/>
      <c r="AP8" s="201"/>
      <c r="AQ8" s="201"/>
      <c r="AR8" s="201"/>
      <c r="AS8" s="202"/>
      <c r="AT8" s="201">
        <v>3000</v>
      </c>
      <c r="AU8" s="201"/>
      <c r="AV8" s="201"/>
      <c r="AW8" s="201"/>
      <c r="AX8" s="201"/>
      <c r="AY8" s="201"/>
      <c r="AZ8" s="202"/>
      <c r="BA8" s="201"/>
      <c r="BB8" s="201"/>
      <c r="BC8" s="201"/>
      <c r="BD8" s="201"/>
      <c r="BE8" s="201"/>
      <c r="BF8" s="201"/>
      <c r="BG8" s="202"/>
      <c r="BH8" s="201">
        <v>3000</v>
      </c>
      <c r="BI8" s="201"/>
      <c r="BJ8" s="201">
        <v>8000</v>
      </c>
      <c r="BK8" s="201">
        <v>17000</v>
      </c>
      <c r="BL8" s="201"/>
      <c r="BM8" s="201"/>
      <c r="BN8" s="202"/>
      <c r="BO8" s="201"/>
      <c r="BP8" s="201"/>
      <c r="BQ8" s="201"/>
      <c r="BR8" s="201"/>
      <c r="BS8" s="201"/>
      <c r="BT8" s="201"/>
      <c r="BU8" s="202"/>
    </row>
    <row r="9" spans="1:73" x14ac:dyDescent="0.25">
      <c r="A9" s="196"/>
      <c r="B9" s="191"/>
      <c r="C9" s="201"/>
      <c r="D9" s="201"/>
      <c r="E9" s="201"/>
      <c r="F9" s="201"/>
      <c r="G9" s="201"/>
      <c r="H9" s="202"/>
      <c r="I9" s="201">
        <v>10000</v>
      </c>
      <c r="J9" s="201"/>
      <c r="K9" s="201">
        <v>294200</v>
      </c>
      <c r="L9" s="201">
        <v>18000</v>
      </c>
      <c r="M9" s="201"/>
      <c r="N9" s="201"/>
      <c r="O9" s="201"/>
      <c r="P9" s="202"/>
      <c r="Q9" s="201"/>
      <c r="R9" s="201"/>
      <c r="S9" s="201"/>
      <c r="T9" s="201"/>
      <c r="U9" s="201"/>
      <c r="V9" s="201"/>
      <c r="W9" s="201"/>
      <c r="X9" s="202"/>
      <c r="Y9" s="201"/>
      <c r="Z9" s="201"/>
      <c r="AA9" s="201"/>
      <c r="AB9" s="201"/>
      <c r="AC9" s="201"/>
      <c r="AD9" s="201"/>
      <c r="AE9" s="202"/>
      <c r="AF9" s="201"/>
      <c r="AG9" s="201"/>
      <c r="AH9" s="201"/>
      <c r="AI9" s="201"/>
      <c r="AJ9" s="201"/>
      <c r="AK9" s="201"/>
      <c r="AL9" s="202"/>
      <c r="AM9" s="201">
        <v>75000</v>
      </c>
      <c r="AN9" s="201"/>
      <c r="AO9" s="201"/>
      <c r="AP9" s="201"/>
      <c r="AQ9" s="201"/>
      <c r="AR9" s="201"/>
      <c r="AS9" s="202"/>
      <c r="AT9" s="201">
        <v>4500</v>
      </c>
      <c r="AU9" s="201"/>
      <c r="AV9" s="201"/>
      <c r="AW9" s="201"/>
      <c r="AX9" s="201"/>
      <c r="AY9" s="201"/>
      <c r="AZ9" s="202"/>
      <c r="BA9" s="201"/>
      <c r="BB9" s="201"/>
      <c r="BC9" s="201"/>
      <c r="BD9" s="201"/>
      <c r="BE9" s="201"/>
      <c r="BF9" s="201"/>
      <c r="BG9" s="202"/>
      <c r="BH9" s="201">
        <v>5200</v>
      </c>
      <c r="BI9" s="201"/>
      <c r="BJ9" s="201">
        <v>10000</v>
      </c>
      <c r="BK9" s="201"/>
      <c r="BL9" s="201"/>
      <c r="BM9" s="201"/>
      <c r="BN9" s="202"/>
      <c r="BO9" s="201"/>
      <c r="BP9" s="201"/>
      <c r="BQ9" s="201"/>
      <c r="BR9" s="201"/>
      <c r="BS9" s="201"/>
      <c r="BT9" s="201"/>
      <c r="BU9" s="202"/>
    </row>
    <row r="10" spans="1:73" x14ac:dyDescent="0.25">
      <c r="A10" s="196"/>
      <c r="B10" s="191"/>
      <c r="C10" s="201"/>
      <c r="D10" s="201"/>
      <c r="E10" s="201"/>
      <c r="F10" s="201"/>
      <c r="G10" s="201"/>
      <c r="H10" s="202"/>
      <c r="I10" s="201">
        <v>5000</v>
      </c>
      <c r="J10" s="201"/>
      <c r="K10" s="201">
        <v>10000</v>
      </c>
      <c r="L10" s="201">
        <v>25000</v>
      </c>
      <c r="M10" s="201"/>
      <c r="N10" s="201"/>
      <c r="O10" s="201"/>
      <c r="P10" s="202"/>
      <c r="Q10" s="201"/>
      <c r="R10" s="201"/>
      <c r="S10" s="201"/>
      <c r="T10" s="201"/>
      <c r="U10" s="201"/>
      <c r="V10" s="201"/>
      <c r="W10" s="201"/>
      <c r="X10" s="202"/>
      <c r="Y10" s="201"/>
      <c r="Z10" s="201"/>
      <c r="AA10" s="201"/>
      <c r="AB10" s="201"/>
      <c r="AC10" s="201"/>
      <c r="AD10" s="201"/>
      <c r="AE10" s="202"/>
      <c r="AF10" s="201"/>
      <c r="AG10" s="201"/>
      <c r="AH10" s="201"/>
      <c r="AI10" s="201"/>
      <c r="AJ10" s="201"/>
      <c r="AK10" s="201"/>
      <c r="AL10" s="202"/>
      <c r="AM10" s="201">
        <v>1400</v>
      </c>
      <c r="AN10" s="201"/>
      <c r="AO10" s="201"/>
      <c r="AP10" s="201"/>
      <c r="AQ10" s="201"/>
      <c r="AR10" s="201"/>
      <c r="AS10" s="202"/>
      <c r="AT10" s="201">
        <v>32000</v>
      </c>
      <c r="AU10" s="201"/>
      <c r="AV10" s="201"/>
      <c r="AW10" s="201"/>
      <c r="AX10" s="201"/>
      <c r="AY10" s="201"/>
      <c r="AZ10" s="202"/>
      <c r="BA10" s="201"/>
      <c r="BB10" s="201"/>
      <c r="BC10" s="201"/>
      <c r="BD10" s="201"/>
      <c r="BE10" s="201"/>
      <c r="BF10" s="201"/>
      <c r="BG10" s="202"/>
      <c r="BH10" s="201"/>
      <c r="BI10" s="201"/>
      <c r="BJ10" s="201"/>
      <c r="BK10" s="201"/>
      <c r="BL10" s="201"/>
      <c r="BM10" s="201"/>
      <c r="BN10" s="202"/>
      <c r="BO10" s="201"/>
      <c r="BP10" s="201"/>
      <c r="BQ10" s="201"/>
      <c r="BR10" s="201"/>
      <c r="BS10" s="201"/>
      <c r="BT10" s="201"/>
      <c r="BU10" s="202"/>
    </row>
    <row r="11" spans="1:73" x14ac:dyDescent="0.25">
      <c r="A11" s="196"/>
      <c r="B11" s="191"/>
      <c r="C11" s="201"/>
      <c r="D11" s="201"/>
      <c r="E11" s="201"/>
      <c r="F11" s="201"/>
      <c r="G11" s="201"/>
      <c r="H11" s="202"/>
      <c r="I11" s="201">
        <v>8300</v>
      </c>
      <c r="J11" s="201"/>
      <c r="K11" s="201"/>
      <c r="L11" s="201">
        <v>50000</v>
      </c>
      <c r="M11" s="201"/>
      <c r="N11" s="201"/>
      <c r="O11" s="201"/>
      <c r="P11" s="202"/>
      <c r="Q11" s="201"/>
      <c r="R11" s="201"/>
      <c r="S11" s="201"/>
      <c r="T11" s="201"/>
      <c r="U11" s="201"/>
      <c r="V11" s="201"/>
      <c r="W11" s="201"/>
      <c r="X11" s="202"/>
      <c r="Y11" s="201"/>
      <c r="Z11" s="201"/>
      <c r="AA11" s="201"/>
      <c r="AB11" s="201"/>
      <c r="AC11" s="201"/>
      <c r="AD11" s="201"/>
      <c r="AE11" s="202"/>
      <c r="AF11" s="201"/>
      <c r="AG11" s="201"/>
      <c r="AH11" s="201"/>
      <c r="AI11" s="201"/>
      <c r="AJ11" s="201"/>
      <c r="AK11" s="201"/>
      <c r="AL11" s="202"/>
      <c r="AM11" s="201"/>
      <c r="AN11" s="201"/>
      <c r="AO11" s="201"/>
      <c r="AP11" s="201"/>
      <c r="AQ11" s="201"/>
      <c r="AR11" s="201"/>
      <c r="AS11" s="202"/>
      <c r="AT11" s="201">
        <v>2000</v>
      </c>
      <c r="AU11" s="201"/>
      <c r="AV11" s="201"/>
      <c r="AW11" s="201"/>
      <c r="AX11" s="201"/>
      <c r="AY11" s="201"/>
      <c r="AZ11" s="202"/>
      <c r="BA11" s="201"/>
      <c r="BB11" s="201"/>
      <c r="BC11" s="201"/>
      <c r="BD11" s="201"/>
      <c r="BE11" s="201"/>
      <c r="BF11" s="201"/>
      <c r="BG11" s="202"/>
      <c r="BH11" s="201"/>
      <c r="BI11" s="201"/>
      <c r="BJ11" s="201"/>
      <c r="BK11" s="201"/>
      <c r="BL11" s="201"/>
      <c r="BM11" s="201"/>
      <c r="BN11" s="202"/>
      <c r="BO11" s="201"/>
      <c r="BP11" s="201"/>
      <c r="BQ11" s="201"/>
      <c r="BR11" s="201"/>
      <c r="BS11" s="201"/>
      <c r="BT11" s="201"/>
      <c r="BU11" s="202"/>
    </row>
    <row r="12" spans="1:73" x14ac:dyDescent="0.25">
      <c r="A12" s="196"/>
      <c r="B12" s="191"/>
      <c r="C12" s="201"/>
      <c r="D12" s="201"/>
      <c r="E12" s="201"/>
      <c r="F12" s="201"/>
      <c r="G12" s="201"/>
      <c r="H12" s="202"/>
      <c r="I12" s="201">
        <v>13000</v>
      </c>
      <c r="J12" s="201"/>
      <c r="K12" s="201">
        <v>6000</v>
      </c>
      <c r="L12" s="201">
        <v>9400</v>
      </c>
      <c r="M12" s="201"/>
      <c r="N12" s="201"/>
      <c r="O12" s="201"/>
      <c r="P12" s="202"/>
      <c r="Q12" s="201"/>
      <c r="R12" s="201"/>
      <c r="S12" s="201"/>
      <c r="T12" s="201"/>
      <c r="U12" s="201"/>
      <c r="V12" s="201"/>
      <c r="W12" s="201"/>
      <c r="X12" s="202"/>
      <c r="Y12" s="201"/>
      <c r="Z12" s="201"/>
      <c r="AA12" s="201"/>
      <c r="AB12" s="201"/>
      <c r="AC12" s="201"/>
      <c r="AD12" s="201"/>
      <c r="AE12" s="202"/>
      <c r="AF12" s="201"/>
      <c r="AG12" s="201"/>
      <c r="AH12" s="201"/>
      <c r="AI12" s="201"/>
      <c r="AJ12" s="201"/>
      <c r="AK12" s="201"/>
      <c r="AL12" s="202"/>
      <c r="AM12" s="201"/>
      <c r="AN12" s="201"/>
      <c r="AO12" s="201"/>
      <c r="AP12" s="201"/>
      <c r="AQ12" s="201"/>
      <c r="AR12" s="201"/>
      <c r="AS12" s="202"/>
      <c r="AT12" s="201">
        <v>5000</v>
      </c>
      <c r="AU12" s="201"/>
      <c r="AV12" s="201"/>
      <c r="AW12" s="201"/>
      <c r="AX12" s="201"/>
      <c r="AY12" s="201"/>
      <c r="AZ12" s="202"/>
      <c r="BA12" s="201"/>
      <c r="BB12" s="201"/>
      <c r="BC12" s="201"/>
      <c r="BD12" s="201"/>
      <c r="BE12" s="201"/>
      <c r="BF12" s="201"/>
      <c r="BG12" s="202"/>
      <c r="BH12" s="201"/>
      <c r="BI12" s="201"/>
      <c r="BJ12" s="201"/>
      <c r="BK12" s="201"/>
      <c r="BL12" s="201"/>
      <c r="BM12" s="201"/>
      <c r="BN12" s="202"/>
      <c r="BO12" s="201"/>
      <c r="BP12" s="201"/>
      <c r="BQ12" s="201"/>
      <c r="BR12" s="201"/>
      <c r="BS12" s="201"/>
      <c r="BT12" s="201"/>
      <c r="BU12" s="202"/>
    </row>
    <row r="13" spans="1:73" x14ac:dyDescent="0.25">
      <c r="A13" s="196"/>
      <c r="B13" s="191"/>
      <c r="C13" s="201"/>
      <c r="D13" s="201"/>
      <c r="E13" s="201"/>
      <c r="F13" s="201"/>
      <c r="G13" s="201"/>
      <c r="H13" s="202"/>
      <c r="I13" s="201">
        <v>3000</v>
      </c>
      <c r="J13" s="201"/>
      <c r="K13" s="201">
        <f>168000-80000-5800</f>
        <v>82200</v>
      </c>
      <c r="L13" s="201"/>
      <c r="M13" s="201"/>
      <c r="N13" s="201"/>
      <c r="O13" s="201"/>
      <c r="P13" s="202"/>
      <c r="Q13" s="201"/>
      <c r="R13" s="201"/>
      <c r="S13" s="201"/>
      <c r="T13" s="201"/>
      <c r="U13" s="201"/>
      <c r="V13" s="201"/>
      <c r="W13" s="201"/>
      <c r="X13" s="202"/>
      <c r="Y13" s="201"/>
      <c r="Z13" s="201"/>
      <c r="AA13" s="201"/>
      <c r="AB13" s="201"/>
      <c r="AC13" s="201"/>
      <c r="AD13" s="201"/>
      <c r="AE13" s="202"/>
      <c r="AF13" s="201"/>
      <c r="AG13" s="201"/>
      <c r="AH13" s="201"/>
      <c r="AI13" s="201"/>
      <c r="AJ13" s="201"/>
      <c r="AK13" s="201"/>
      <c r="AL13" s="202"/>
      <c r="AM13" s="201"/>
      <c r="AN13" s="201"/>
      <c r="AO13" s="201"/>
      <c r="AP13" s="201"/>
      <c r="AQ13" s="201"/>
      <c r="AR13" s="201"/>
      <c r="AS13" s="202"/>
      <c r="AT13" s="201">
        <v>18000</v>
      </c>
      <c r="AU13" s="201"/>
      <c r="AV13" s="201"/>
      <c r="AW13" s="201"/>
      <c r="AX13" s="201"/>
      <c r="AY13" s="201"/>
      <c r="AZ13" s="202"/>
      <c r="BA13" s="201"/>
      <c r="BB13" s="201"/>
      <c r="BC13" s="201"/>
      <c r="BD13" s="201"/>
      <c r="BE13" s="201"/>
      <c r="BF13" s="201"/>
      <c r="BG13" s="202"/>
      <c r="BH13" s="201"/>
      <c r="BI13" s="201"/>
      <c r="BJ13" s="201"/>
      <c r="BK13" s="201"/>
      <c r="BL13" s="201"/>
      <c r="BM13" s="201"/>
      <c r="BN13" s="202"/>
      <c r="BO13" s="201"/>
      <c r="BP13" s="201"/>
      <c r="BQ13" s="201"/>
      <c r="BR13" s="201"/>
      <c r="BS13" s="201"/>
      <c r="BT13" s="201"/>
      <c r="BU13" s="202"/>
    </row>
    <row r="14" spans="1:73" x14ac:dyDescent="0.25">
      <c r="A14" s="196"/>
      <c r="B14" s="191"/>
      <c r="C14" s="201"/>
      <c r="D14" s="201"/>
      <c r="E14" s="201"/>
      <c r="F14" s="201"/>
      <c r="G14" s="201"/>
      <c r="H14" s="202"/>
      <c r="I14" s="201">
        <v>6000</v>
      </c>
      <c r="J14" s="201"/>
      <c r="K14" s="201">
        <v>10000</v>
      </c>
      <c r="L14" s="201"/>
      <c r="M14" s="201"/>
      <c r="N14" s="201"/>
      <c r="O14" s="201"/>
      <c r="P14" s="202"/>
      <c r="Q14" s="201"/>
      <c r="R14" s="201"/>
      <c r="S14" s="201"/>
      <c r="T14" s="201"/>
      <c r="U14" s="201"/>
      <c r="V14" s="201"/>
      <c r="W14" s="201"/>
      <c r="X14" s="202"/>
      <c r="Y14" s="201"/>
      <c r="Z14" s="201"/>
      <c r="AA14" s="201"/>
      <c r="AB14" s="201"/>
      <c r="AC14" s="201"/>
      <c r="AD14" s="201"/>
      <c r="AE14" s="202"/>
      <c r="AF14" s="201"/>
      <c r="AG14" s="201"/>
      <c r="AH14" s="201"/>
      <c r="AI14" s="201"/>
      <c r="AJ14" s="201"/>
      <c r="AK14" s="201"/>
      <c r="AL14" s="202"/>
      <c r="AM14" s="201"/>
      <c r="AN14" s="201"/>
      <c r="AO14" s="201"/>
      <c r="AP14" s="201"/>
      <c r="AQ14" s="201"/>
      <c r="AR14" s="201"/>
      <c r="AS14" s="202"/>
      <c r="AT14" s="201">
        <v>53000</v>
      </c>
      <c r="AU14" s="201"/>
      <c r="AV14" s="201"/>
      <c r="AW14" s="201"/>
      <c r="AX14" s="201"/>
      <c r="AY14" s="201"/>
      <c r="AZ14" s="202"/>
      <c r="BA14" s="201"/>
      <c r="BB14" s="201"/>
      <c r="BC14" s="201"/>
      <c r="BD14" s="201"/>
      <c r="BE14" s="201"/>
      <c r="BF14" s="201"/>
      <c r="BG14" s="202"/>
      <c r="BH14" s="201"/>
      <c r="BI14" s="201"/>
      <c r="BJ14" s="201"/>
      <c r="BK14" s="201"/>
      <c r="BL14" s="201"/>
      <c r="BM14" s="201"/>
      <c r="BN14" s="202"/>
      <c r="BO14" s="201"/>
      <c r="BP14" s="201"/>
      <c r="BQ14" s="201"/>
      <c r="BR14" s="201"/>
      <c r="BS14" s="201"/>
      <c r="BT14" s="201"/>
      <c r="BU14" s="202"/>
    </row>
    <row r="15" spans="1:73" x14ac:dyDescent="0.25">
      <c r="A15" s="196"/>
      <c r="B15" s="201"/>
      <c r="C15" s="201"/>
      <c r="D15" s="201"/>
      <c r="E15" s="201"/>
      <c r="F15" s="201"/>
      <c r="G15" s="201"/>
      <c r="H15" s="202"/>
      <c r="I15" s="201">
        <v>6000</v>
      </c>
      <c r="J15" s="201"/>
      <c r="K15" s="201">
        <v>6000</v>
      </c>
      <c r="L15" s="201"/>
      <c r="M15" s="201"/>
      <c r="N15" s="201"/>
      <c r="O15" s="201"/>
      <c r="P15" s="202"/>
      <c r="Q15" s="201"/>
      <c r="R15" s="201"/>
      <c r="S15" s="201"/>
      <c r="T15" s="201"/>
      <c r="U15" s="201"/>
      <c r="V15" s="201"/>
      <c r="W15" s="201"/>
      <c r="X15" s="202"/>
      <c r="Y15" s="201"/>
      <c r="Z15" s="201"/>
      <c r="AA15" s="201"/>
      <c r="AB15" s="201"/>
      <c r="AC15" s="201"/>
      <c r="AD15" s="201"/>
      <c r="AE15" s="202"/>
      <c r="AF15" s="201"/>
      <c r="AG15" s="201"/>
      <c r="AH15" s="201"/>
      <c r="AI15" s="201"/>
      <c r="AJ15" s="201"/>
      <c r="AK15" s="201"/>
      <c r="AL15" s="202"/>
      <c r="AM15" s="201"/>
      <c r="AN15" s="201"/>
      <c r="AO15" s="201"/>
      <c r="AP15" s="201"/>
      <c r="AQ15" s="201"/>
      <c r="AR15" s="201"/>
      <c r="AS15" s="202"/>
      <c r="AT15" s="201">
        <v>5000</v>
      </c>
      <c r="AU15" s="201"/>
      <c r="AV15" s="201"/>
      <c r="AW15" s="201"/>
      <c r="AX15" s="201"/>
      <c r="AY15" s="201"/>
      <c r="AZ15" s="202"/>
      <c r="BA15" s="201"/>
      <c r="BB15" s="201"/>
      <c r="BC15" s="201"/>
      <c r="BD15" s="201"/>
      <c r="BE15" s="201"/>
      <c r="BF15" s="201"/>
      <c r="BG15" s="202"/>
      <c r="BH15" s="201"/>
      <c r="BI15" s="201"/>
      <c r="BJ15" s="201"/>
      <c r="BK15" s="201"/>
      <c r="BL15" s="201"/>
      <c r="BM15" s="201"/>
      <c r="BN15" s="202"/>
      <c r="BO15" s="201"/>
      <c r="BP15" s="201"/>
      <c r="BQ15" s="201"/>
      <c r="BR15" s="201"/>
      <c r="BS15" s="201"/>
      <c r="BT15" s="201"/>
      <c r="BU15" s="202"/>
    </row>
    <row r="16" spans="1:73" x14ac:dyDescent="0.25">
      <c r="A16" s="196"/>
      <c r="B16" s="201"/>
      <c r="C16" s="201"/>
      <c r="D16" s="201"/>
      <c r="E16" s="201"/>
      <c r="F16" s="201"/>
      <c r="G16" s="201"/>
      <c r="H16" s="202"/>
      <c r="I16" s="201">
        <v>4000</v>
      </c>
      <c r="J16" s="201"/>
      <c r="K16" s="201">
        <v>36600</v>
      </c>
      <c r="L16" s="201"/>
      <c r="M16" s="201"/>
      <c r="N16" s="201"/>
      <c r="O16" s="201"/>
      <c r="P16" s="202"/>
      <c r="Q16" s="201"/>
      <c r="R16" s="201"/>
      <c r="S16" s="201"/>
      <c r="T16" s="201"/>
      <c r="U16" s="201"/>
      <c r="V16" s="201"/>
      <c r="W16" s="201"/>
      <c r="X16" s="202"/>
      <c r="Y16" s="201"/>
      <c r="Z16" s="201"/>
      <c r="AA16" s="201"/>
      <c r="AB16" s="201"/>
      <c r="AC16" s="201"/>
      <c r="AD16" s="201"/>
      <c r="AE16" s="202"/>
      <c r="AF16" s="201"/>
      <c r="AG16" s="201"/>
      <c r="AH16" s="201"/>
      <c r="AI16" s="201"/>
      <c r="AJ16" s="201"/>
      <c r="AK16" s="201"/>
      <c r="AL16" s="202"/>
      <c r="AM16" s="201"/>
      <c r="AN16" s="201"/>
      <c r="AO16" s="201"/>
      <c r="AP16" s="201"/>
      <c r="AQ16" s="201"/>
      <c r="AR16" s="201"/>
      <c r="AS16" s="202"/>
      <c r="AT16" s="201">
        <v>1400</v>
      </c>
      <c r="AU16" s="201"/>
      <c r="AV16" s="201"/>
      <c r="AW16" s="201"/>
      <c r="AX16" s="201"/>
      <c r="AY16" s="201"/>
      <c r="AZ16" s="202"/>
      <c r="BA16" s="201"/>
      <c r="BB16" s="201"/>
      <c r="BC16" s="201"/>
      <c r="BD16" s="201"/>
      <c r="BE16" s="201"/>
      <c r="BF16" s="201"/>
      <c r="BG16" s="202"/>
      <c r="BH16" s="201"/>
      <c r="BI16" s="201"/>
      <c r="BJ16" s="201"/>
      <c r="BK16" s="201"/>
      <c r="BL16" s="201"/>
      <c r="BM16" s="201"/>
      <c r="BN16" s="202"/>
      <c r="BO16" s="201"/>
      <c r="BP16" s="201"/>
      <c r="BQ16" s="201"/>
      <c r="BR16" s="201"/>
      <c r="BS16" s="201"/>
      <c r="BT16" s="201"/>
      <c r="BU16" s="202"/>
    </row>
    <row r="17" spans="1:73" x14ac:dyDescent="0.25">
      <c r="A17" s="196"/>
      <c r="B17" s="201"/>
      <c r="C17" s="201"/>
      <c r="D17" s="201"/>
      <c r="E17" s="201"/>
      <c r="F17" s="201"/>
      <c r="G17" s="201"/>
      <c r="H17" s="202"/>
      <c r="I17" s="201">
        <v>4600</v>
      </c>
      <c r="J17" s="201"/>
      <c r="K17" s="201">
        <v>32000</v>
      </c>
      <c r="L17" s="201"/>
      <c r="M17" s="201"/>
      <c r="N17" s="201"/>
      <c r="O17" s="201"/>
      <c r="P17" s="202"/>
      <c r="Q17" s="201"/>
      <c r="R17" s="201"/>
      <c r="S17" s="201"/>
      <c r="T17" s="201"/>
      <c r="U17" s="201"/>
      <c r="V17" s="201"/>
      <c r="W17" s="201"/>
      <c r="X17" s="202"/>
      <c r="Y17" s="201"/>
      <c r="Z17" s="201"/>
      <c r="AA17" s="201"/>
      <c r="AB17" s="201"/>
      <c r="AC17" s="201"/>
      <c r="AD17" s="201"/>
      <c r="AE17" s="202"/>
      <c r="AF17" s="201"/>
      <c r="AG17" s="201"/>
      <c r="AH17" s="201"/>
      <c r="AI17" s="201"/>
      <c r="AJ17" s="201"/>
      <c r="AK17" s="201"/>
      <c r="AL17" s="202"/>
      <c r="AM17" s="201"/>
      <c r="AN17" s="201"/>
      <c r="AO17" s="201"/>
      <c r="AP17" s="201"/>
      <c r="AQ17" s="201"/>
      <c r="AR17" s="201"/>
      <c r="AS17" s="202"/>
      <c r="AT17" s="201">
        <v>9000</v>
      </c>
      <c r="AU17" s="201"/>
      <c r="AV17" s="201"/>
      <c r="AW17" s="201"/>
      <c r="AX17" s="201"/>
      <c r="AY17" s="201"/>
      <c r="AZ17" s="202"/>
      <c r="BA17" s="201"/>
      <c r="BB17" s="201"/>
      <c r="BC17" s="201"/>
      <c r="BD17" s="201"/>
      <c r="BE17" s="201"/>
      <c r="BF17" s="201"/>
      <c r="BG17" s="202"/>
      <c r="BH17" s="201"/>
      <c r="BI17" s="201"/>
      <c r="BJ17" s="201"/>
      <c r="BK17" s="201"/>
      <c r="BL17" s="201"/>
      <c r="BM17" s="201"/>
      <c r="BN17" s="202"/>
      <c r="BO17" s="201"/>
      <c r="BP17" s="201"/>
      <c r="BQ17" s="201"/>
      <c r="BR17" s="201"/>
      <c r="BS17" s="201"/>
      <c r="BT17" s="201"/>
      <c r="BU17" s="202"/>
    </row>
    <row r="18" spans="1:73" x14ac:dyDescent="0.25">
      <c r="A18" s="196"/>
      <c r="B18" s="201"/>
      <c r="C18" s="201"/>
      <c r="D18" s="201"/>
      <c r="E18" s="201"/>
      <c r="F18" s="201"/>
      <c r="G18" s="201"/>
      <c r="H18" s="202"/>
      <c r="I18" s="201">
        <f>44700-17000</f>
        <v>27700</v>
      </c>
      <c r="J18" s="201"/>
      <c r="K18" s="201"/>
      <c r="L18" s="201"/>
      <c r="M18" s="201"/>
      <c r="N18" s="201"/>
      <c r="O18" s="201"/>
      <c r="P18" s="202"/>
      <c r="Q18" s="201"/>
      <c r="R18" s="201"/>
      <c r="S18" s="201"/>
      <c r="T18" s="201"/>
      <c r="U18" s="201"/>
      <c r="V18" s="201"/>
      <c r="W18" s="201"/>
      <c r="X18" s="202"/>
      <c r="Y18" s="201"/>
      <c r="Z18" s="201"/>
      <c r="AA18" s="201"/>
      <c r="AB18" s="201"/>
      <c r="AC18" s="201"/>
      <c r="AD18" s="201"/>
      <c r="AE18" s="202"/>
      <c r="AF18" s="201"/>
      <c r="AG18" s="201"/>
      <c r="AH18" s="201"/>
      <c r="AI18" s="201"/>
      <c r="AJ18" s="201"/>
      <c r="AK18" s="201"/>
      <c r="AL18" s="202"/>
      <c r="AM18" s="201"/>
      <c r="AN18" s="201"/>
      <c r="AO18" s="201"/>
      <c r="AP18" s="201"/>
      <c r="AQ18" s="201"/>
      <c r="AR18" s="201"/>
      <c r="AS18" s="202"/>
      <c r="AT18" s="201">
        <v>5000</v>
      </c>
      <c r="AU18" s="201"/>
      <c r="AV18" s="201"/>
      <c r="AW18" s="201"/>
      <c r="AX18" s="201"/>
      <c r="AY18" s="201"/>
      <c r="AZ18" s="202"/>
      <c r="BA18" s="201"/>
      <c r="BB18" s="201"/>
      <c r="BC18" s="201"/>
      <c r="BD18" s="201"/>
      <c r="BE18" s="201"/>
      <c r="BF18" s="201"/>
      <c r="BG18" s="202"/>
      <c r="BH18" s="201"/>
      <c r="BI18" s="201"/>
      <c r="BJ18" s="201"/>
      <c r="BK18" s="201"/>
      <c r="BL18" s="201"/>
      <c r="BM18" s="201"/>
      <c r="BN18" s="202"/>
      <c r="BO18" s="201"/>
      <c r="BP18" s="201"/>
      <c r="BQ18" s="201"/>
      <c r="BR18" s="201"/>
      <c r="BS18" s="201"/>
      <c r="BT18" s="201"/>
      <c r="BU18" s="202"/>
    </row>
    <row r="19" spans="1:73" x14ac:dyDescent="0.25">
      <c r="A19" s="196"/>
      <c r="B19" s="201"/>
      <c r="C19" s="201"/>
      <c r="D19" s="201"/>
      <c r="E19" s="201"/>
      <c r="F19" s="201"/>
      <c r="G19" s="201"/>
      <c r="H19" s="202"/>
      <c r="I19" s="201">
        <v>2700</v>
      </c>
      <c r="J19" s="201"/>
      <c r="K19" s="201"/>
      <c r="L19" s="201"/>
      <c r="M19" s="201"/>
      <c r="N19" s="201"/>
      <c r="O19" s="201"/>
      <c r="P19" s="202"/>
      <c r="Q19" s="201"/>
      <c r="R19" s="201"/>
      <c r="S19" s="201"/>
      <c r="T19" s="201"/>
      <c r="U19" s="201"/>
      <c r="V19" s="201"/>
      <c r="W19" s="201"/>
      <c r="X19" s="202"/>
      <c r="Y19" s="201"/>
      <c r="Z19" s="201"/>
      <c r="AA19" s="201"/>
      <c r="AB19" s="201"/>
      <c r="AC19" s="201"/>
      <c r="AD19" s="201"/>
      <c r="AE19" s="202"/>
      <c r="AF19" s="201"/>
      <c r="AG19" s="201"/>
      <c r="AH19" s="201"/>
      <c r="AI19" s="201"/>
      <c r="AJ19" s="201"/>
      <c r="AK19" s="201"/>
      <c r="AL19" s="202"/>
      <c r="AM19" s="201"/>
      <c r="AN19" s="201"/>
      <c r="AO19" s="201"/>
      <c r="AP19" s="201"/>
      <c r="AQ19" s="201"/>
      <c r="AR19" s="201"/>
      <c r="AS19" s="202"/>
      <c r="AT19" s="201">
        <v>16000</v>
      </c>
      <c r="AU19" s="201"/>
      <c r="AV19" s="201"/>
      <c r="AW19" s="201"/>
      <c r="AX19" s="201"/>
      <c r="AY19" s="201"/>
      <c r="AZ19" s="202"/>
      <c r="BA19" s="201"/>
      <c r="BB19" s="201"/>
      <c r="BC19" s="201"/>
      <c r="BD19" s="201"/>
      <c r="BE19" s="201"/>
      <c r="BF19" s="201"/>
      <c r="BG19" s="202"/>
      <c r="BH19" s="201"/>
      <c r="BI19" s="201"/>
      <c r="BJ19" s="201"/>
      <c r="BK19" s="201"/>
      <c r="BL19" s="201"/>
      <c r="BM19" s="201"/>
      <c r="BN19" s="202"/>
      <c r="BO19" s="201"/>
      <c r="BP19" s="201"/>
      <c r="BQ19" s="201"/>
      <c r="BR19" s="201"/>
      <c r="BS19" s="201"/>
      <c r="BT19" s="201"/>
      <c r="BU19" s="202"/>
    </row>
    <row r="20" spans="1:73" x14ac:dyDescent="0.25">
      <c r="A20" s="196"/>
      <c r="B20" s="201"/>
      <c r="C20" s="201"/>
      <c r="D20" s="201"/>
      <c r="E20" s="201"/>
      <c r="F20" s="201"/>
      <c r="G20" s="201"/>
      <c r="H20" s="201"/>
      <c r="I20" s="203">
        <v>600</v>
      </c>
      <c r="J20" s="201"/>
      <c r="K20" s="201"/>
      <c r="L20" s="201"/>
      <c r="M20" s="201"/>
      <c r="N20" s="201"/>
      <c r="O20" s="201"/>
      <c r="P20" s="202"/>
      <c r="Q20" s="201"/>
      <c r="R20" s="201"/>
      <c r="S20" s="201"/>
      <c r="T20" s="201"/>
      <c r="U20" s="201"/>
      <c r="V20" s="201"/>
      <c r="W20" s="201"/>
      <c r="X20" s="202"/>
      <c r="Y20" s="201"/>
      <c r="Z20" s="201"/>
      <c r="AA20" s="201"/>
      <c r="AB20" s="201"/>
      <c r="AC20" s="201"/>
      <c r="AD20" s="201"/>
      <c r="AE20" s="202"/>
      <c r="AF20" s="201"/>
      <c r="AG20" s="201"/>
      <c r="AH20" s="201"/>
      <c r="AI20" s="201"/>
      <c r="AJ20" s="201"/>
      <c r="AK20" s="201"/>
      <c r="AL20" s="202"/>
      <c r="AM20" s="201"/>
      <c r="AN20" s="201"/>
      <c r="AO20" s="201"/>
      <c r="AP20" s="201"/>
      <c r="AQ20" s="201"/>
      <c r="AR20" s="201"/>
      <c r="AS20" s="202"/>
      <c r="AT20" s="201"/>
      <c r="AU20" s="201"/>
      <c r="AV20" s="201"/>
      <c r="AW20" s="201"/>
      <c r="AX20" s="201"/>
      <c r="AY20" s="201"/>
      <c r="AZ20" s="202"/>
      <c r="BA20" s="201"/>
      <c r="BB20" s="201"/>
      <c r="BC20" s="201"/>
      <c r="BD20" s="201"/>
      <c r="BE20" s="201"/>
      <c r="BF20" s="201"/>
      <c r="BG20" s="202"/>
      <c r="BH20" s="201"/>
      <c r="BI20" s="201"/>
      <c r="BJ20" s="201"/>
      <c r="BK20" s="201"/>
      <c r="BL20" s="201"/>
      <c r="BM20" s="201"/>
      <c r="BN20" s="202"/>
      <c r="BO20" s="201"/>
      <c r="BP20" s="201"/>
      <c r="BQ20" s="201"/>
      <c r="BR20" s="201"/>
      <c r="BS20" s="201"/>
      <c r="BT20" s="201"/>
      <c r="BU20" s="202"/>
    </row>
    <row r="21" spans="1:73" x14ac:dyDescent="0.25">
      <c r="A21" s="196"/>
      <c r="B21" s="201"/>
      <c r="C21" s="201"/>
      <c r="D21" s="201"/>
      <c r="E21" s="201"/>
      <c r="F21" s="201"/>
      <c r="G21" s="201"/>
      <c r="H21" s="201"/>
      <c r="I21" s="203">
        <v>8400</v>
      </c>
      <c r="J21" s="201"/>
      <c r="K21" s="201"/>
      <c r="L21" s="201"/>
      <c r="M21" s="201"/>
      <c r="N21" s="201"/>
      <c r="O21" s="201"/>
      <c r="P21" s="202"/>
      <c r="Q21" s="201"/>
      <c r="R21" s="201"/>
      <c r="S21" s="201"/>
      <c r="T21" s="201"/>
      <c r="U21" s="201"/>
      <c r="V21" s="201"/>
      <c r="W21" s="201"/>
      <c r="X21" s="202"/>
      <c r="Y21" s="201"/>
      <c r="Z21" s="201"/>
      <c r="AA21" s="201"/>
      <c r="AB21" s="201"/>
      <c r="AC21" s="201"/>
      <c r="AD21" s="201"/>
      <c r="AE21" s="202"/>
      <c r="AF21" s="201"/>
      <c r="AG21" s="201"/>
      <c r="AH21" s="201"/>
      <c r="AI21" s="201"/>
      <c r="AJ21" s="201"/>
      <c r="AK21" s="201"/>
      <c r="AL21" s="202"/>
      <c r="AM21" s="201"/>
      <c r="AN21" s="201"/>
      <c r="AO21" s="201"/>
      <c r="AP21" s="201"/>
      <c r="AQ21" s="201"/>
      <c r="AR21" s="201"/>
      <c r="AS21" s="202"/>
      <c r="AT21" s="201"/>
      <c r="AU21" s="201"/>
      <c r="AV21" s="201"/>
      <c r="AW21" s="201"/>
      <c r="AX21" s="201"/>
      <c r="AY21" s="201"/>
      <c r="AZ21" s="202"/>
      <c r="BA21" s="201"/>
      <c r="BB21" s="201"/>
      <c r="BC21" s="201"/>
      <c r="BD21" s="201"/>
      <c r="BE21" s="201"/>
      <c r="BF21" s="201"/>
      <c r="BG21" s="202"/>
      <c r="BH21" s="201"/>
      <c r="BI21" s="201"/>
      <c r="BJ21" s="201"/>
      <c r="BK21" s="201"/>
      <c r="BL21" s="201"/>
      <c r="BM21" s="201"/>
      <c r="BN21" s="202"/>
      <c r="BO21" s="201"/>
      <c r="BP21" s="201"/>
      <c r="BQ21" s="201"/>
      <c r="BR21" s="201"/>
      <c r="BS21" s="201"/>
      <c r="BT21" s="201"/>
      <c r="BU21" s="202"/>
    </row>
    <row r="22" spans="1:73" x14ac:dyDescent="0.25">
      <c r="A22" s="196"/>
      <c r="B22" s="201"/>
      <c r="C22" s="201"/>
      <c r="D22" s="201"/>
      <c r="E22" s="201"/>
      <c r="F22" s="201"/>
      <c r="G22" s="201"/>
      <c r="H22" s="201"/>
      <c r="I22" s="203">
        <v>5800</v>
      </c>
      <c r="J22" s="201"/>
      <c r="K22" s="201"/>
      <c r="L22" s="201"/>
      <c r="M22" s="201"/>
      <c r="N22" s="201"/>
      <c r="O22" s="201"/>
      <c r="P22" s="202"/>
      <c r="Q22" s="201"/>
      <c r="R22" s="201"/>
      <c r="S22" s="201"/>
      <c r="T22" s="201"/>
      <c r="U22" s="201"/>
      <c r="V22" s="201"/>
      <c r="W22" s="201"/>
      <c r="X22" s="202"/>
      <c r="Y22" s="201"/>
      <c r="Z22" s="201"/>
      <c r="AA22" s="201"/>
      <c r="AB22" s="201"/>
      <c r="AC22" s="201"/>
      <c r="AD22" s="201"/>
      <c r="AE22" s="202"/>
      <c r="AF22" s="201"/>
      <c r="AG22" s="201"/>
      <c r="AH22" s="201"/>
      <c r="AI22" s="201"/>
      <c r="AJ22" s="201"/>
      <c r="AK22" s="201"/>
      <c r="AL22" s="202"/>
      <c r="AM22" s="201"/>
      <c r="AN22" s="201"/>
      <c r="AO22" s="201"/>
      <c r="AP22" s="201"/>
      <c r="AQ22" s="201"/>
      <c r="AR22" s="201"/>
      <c r="AS22" s="202"/>
      <c r="AT22" s="201"/>
      <c r="AU22" s="201"/>
      <c r="AV22" s="201"/>
      <c r="AW22" s="201"/>
      <c r="AX22" s="201"/>
      <c r="AY22" s="201"/>
      <c r="AZ22" s="202"/>
      <c r="BA22" s="201"/>
      <c r="BB22" s="201"/>
      <c r="BC22" s="201"/>
      <c r="BD22" s="201"/>
      <c r="BE22" s="201"/>
      <c r="BF22" s="201"/>
      <c r="BG22" s="202"/>
      <c r="BH22" s="201"/>
      <c r="BI22" s="201"/>
      <c r="BJ22" s="201"/>
      <c r="BK22" s="201"/>
      <c r="BL22" s="201"/>
      <c r="BM22" s="201"/>
      <c r="BN22" s="202"/>
      <c r="BO22" s="201"/>
      <c r="BP22" s="201"/>
      <c r="BQ22" s="201"/>
      <c r="BR22" s="201"/>
      <c r="BS22" s="201"/>
      <c r="BT22" s="201"/>
      <c r="BU22" s="202"/>
    </row>
    <row r="23" spans="1:73" x14ac:dyDescent="0.25">
      <c r="A23" s="194"/>
      <c r="B23" s="204"/>
      <c r="C23" s="204"/>
      <c r="D23" s="204"/>
      <c r="E23" s="204"/>
      <c r="F23" s="204"/>
      <c r="G23" s="204"/>
      <c r="H23" s="204"/>
      <c r="I23" s="205">
        <v>700</v>
      </c>
      <c r="J23" s="204"/>
      <c r="K23" s="204"/>
      <c r="L23" s="204"/>
      <c r="M23" s="204"/>
      <c r="N23" s="204"/>
      <c r="O23" s="204"/>
      <c r="P23" s="206"/>
      <c r="Q23" s="204"/>
      <c r="R23" s="204"/>
      <c r="S23" s="204"/>
      <c r="T23" s="204"/>
      <c r="U23" s="204"/>
      <c r="V23" s="204"/>
      <c r="W23" s="204"/>
      <c r="X23" s="206"/>
      <c r="Y23" s="204"/>
      <c r="Z23" s="204"/>
      <c r="AA23" s="204"/>
      <c r="AB23" s="204"/>
      <c r="AC23" s="204"/>
      <c r="AD23" s="204"/>
      <c r="AE23" s="206"/>
      <c r="AF23" s="204"/>
      <c r="AG23" s="204"/>
      <c r="AH23" s="204"/>
      <c r="AI23" s="204"/>
      <c r="AJ23" s="204"/>
      <c r="AK23" s="204"/>
      <c r="AL23" s="206"/>
      <c r="AM23" s="204"/>
      <c r="AN23" s="204"/>
      <c r="AO23" s="204"/>
      <c r="AP23" s="204"/>
      <c r="AQ23" s="204"/>
      <c r="AR23" s="204"/>
      <c r="AS23" s="206"/>
      <c r="AT23" s="204"/>
      <c r="AU23" s="204"/>
      <c r="AV23" s="204"/>
      <c r="AW23" s="204"/>
      <c r="AX23" s="204"/>
      <c r="AY23" s="204"/>
      <c r="AZ23" s="206"/>
      <c r="BA23" s="204"/>
      <c r="BB23" s="204"/>
      <c r="BC23" s="204"/>
      <c r="BD23" s="204"/>
      <c r="BE23" s="204"/>
      <c r="BF23" s="204"/>
      <c r="BG23" s="206"/>
      <c r="BH23" s="204"/>
      <c r="BI23" s="204"/>
      <c r="BJ23" s="204"/>
      <c r="BK23" s="204"/>
      <c r="BL23" s="204"/>
      <c r="BM23" s="204"/>
      <c r="BN23" s="206"/>
      <c r="BO23" s="204"/>
      <c r="BP23" s="204"/>
      <c r="BQ23" s="204"/>
      <c r="BR23" s="204"/>
      <c r="BS23" s="204"/>
      <c r="BT23" s="204"/>
      <c r="BU23" s="206"/>
    </row>
    <row r="24" spans="1:73" x14ac:dyDescent="0.25">
      <c r="A24" s="197" t="s">
        <v>419</v>
      </c>
      <c r="B24" s="190">
        <f>SUM(B5:B23)</f>
        <v>532000</v>
      </c>
      <c r="C24" s="190">
        <f t="shared" ref="C24:BN24" si="0">SUM(C5:C23)</f>
        <v>0</v>
      </c>
      <c r="D24" s="190">
        <f t="shared" si="0"/>
        <v>0</v>
      </c>
      <c r="E24" s="190">
        <f t="shared" si="0"/>
        <v>28000</v>
      </c>
      <c r="F24" s="190">
        <f t="shared" si="0"/>
        <v>15000</v>
      </c>
      <c r="G24" s="190">
        <f t="shared" si="0"/>
        <v>0</v>
      </c>
      <c r="H24" s="207">
        <f t="shared" si="0"/>
        <v>0</v>
      </c>
      <c r="I24" s="190">
        <f t="shared" si="0"/>
        <v>247400</v>
      </c>
      <c r="J24" s="190">
        <f t="shared" si="0"/>
        <v>17000</v>
      </c>
      <c r="K24" s="190">
        <f t="shared" si="0"/>
        <v>713000</v>
      </c>
      <c r="L24" s="190">
        <f t="shared" si="0"/>
        <v>252300</v>
      </c>
      <c r="M24" s="190">
        <f t="shared" si="0"/>
        <v>521000</v>
      </c>
      <c r="N24" s="190">
        <f t="shared" si="0"/>
        <v>0</v>
      </c>
      <c r="O24" s="190">
        <f t="shared" si="0"/>
        <v>50000</v>
      </c>
      <c r="P24" s="207">
        <f t="shared" si="0"/>
        <v>132000</v>
      </c>
      <c r="Q24" s="190">
        <f t="shared" si="0"/>
        <v>25200</v>
      </c>
      <c r="R24" s="190">
        <f t="shared" si="0"/>
        <v>0</v>
      </c>
      <c r="S24" s="190">
        <f t="shared" si="0"/>
        <v>0</v>
      </c>
      <c r="T24" s="190">
        <f t="shared" si="0"/>
        <v>0</v>
      </c>
      <c r="U24" s="190">
        <f t="shared" si="0"/>
        <v>0</v>
      </c>
      <c r="V24" s="190">
        <f t="shared" si="0"/>
        <v>0</v>
      </c>
      <c r="W24" s="190">
        <f t="shared" si="0"/>
        <v>0</v>
      </c>
      <c r="X24" s="207">
        <f t="shared" si="0"/>
        <v>1000</v>
      </c>
      <c r="Y24" s="190">
        <f t="shared" si="0"/>
        <v>3000</v>
      </c>
      <c r="Z24" s="190">
        <f t="shared" si="0"/>
        <v>0</v>
      </c>
      <c r="AA24" s="190">
        <f t="shared" si="0"/>
        <v>0</v>
      </c>
      <c r="AB24" s="190">
        <f t="shared" si="0"/>
        <v>0</v>
      </c>
      <c r="AC24" s="190">
        <f t="shared" si="0"/>
        <v>0</v>
      </c>
      <c r="AD24" s="190">
        <f t="shared" si="0"/>
        <v>0</v>
      </c>
      <c r="AE24" s="207">
        <f t="shared" si="0"/>
        <v>0</v>
      </c>
      <c r="AF24" s="190">
        <f t="shared" si="0"/>
        <v>9000</v>
      </c>
      <c r="AG24" s="190">
        <f t="shared" si="0"/>
        <v>0</v>
      </c>
      <c r="AH24" s="190">
        <f t="shared" si="0"/>
        <v>0</v>
      </c>
      <c r="AI24" s="190">
        <f t="shared" si="0"/>
        <v>0</v>
      </c>
      <c r="AJ24" s="190">
        <f t="shared" si="0"/>
        <v>0</v>
      </c>
      <c r="AK24" s="190">
        <f t="shared" si="0"/>
        <v>0</v>
      </c>
      <c r="AL24" s="207">
        <f t="shared" si="0"/>
        <v>0</v>
      </c>
      <c r="AM24" s="190">
        <f t="shared" si="0"/>
        <v>204400</v>
      </c>
      <c r="AN24" s="190">
        <f t="shared" si="0"/>
        <v>0</v>
      </c>
      <c r="AO24" s="190">
        <f t="shared" si="0"/>
        <v>0</v>
      </c>
      <c r="AP24" s="190">
        <f t="shared" si="0"/>
        <v>0</v>
      </c>
      <c r="AQ24" s="190">
        <f t="shared" si="0"/>
        <v>0</v>
      </c>
      <c r="AR24" s="190">
        <f t="shared" si="0"/>
        <v>0</v>
      </c>
      <c r="AS24" s="207">
        <f t="shared" si="0"/>
        <v>0</v>
      </c>
      <c r="AT24" s="190">
        <f t="shared" si="0"/>
        <v>213100</v>
      </c>
      <c r="AU24" s="190">
        <f t="shared" si="0"/>
        <v>0</v>
      </c>
      <c r="AV24" s="190">
        <f t="shared" si="0"/>
        <v>100000</v>
      </c>
      <c r="AW24" s="190">
        <f t="shared" si="0"/>
        <v>0</v>
      </c>
      <c r="AX24" s="190">
        <f t="shared" si="0"/>
        <v>0</v>
      </c>
      <c r="AY24" s="190">
        <f t="shared" si="0"/>
        <v>3000</v>
      </c>
      <c r="AZ24" s="207">
        <f t="shared" si="0"/>
        <v>0</v>
      </c>
      <c r="BA24" s="190">
        <f t="shared" si="0"/>
        <v>0</v>
      </c>
      <c r="BB24" s="190">
        <f t="shared" si="0"/>
        <v>0</v>
      </c>
      <c r="BC24" s="190">
        <f t="shared" si="0"/>
        <v>0</v>
      </c>
      <c r="BD24" s="190">
        <f t="shared" si="0"/>
        <v>0</v>
      </c>
      <c r="BE24" s="190">
        <f t="shared" si="0"/>
        <v>0</v>
      </c>
      <c r="BF24" s="190">
        <f t="shared" si="0"/>
        <v>0</v>
      </c>
      <c r="BG24" s="207">
        <f t="shared" si="0"/>
        <v>0</v>
      </c>
      <c r="BH24" s="190">
        <f t="shared" si="0"/>
        <v>205200</v>
      </c>
      <c r="BI24" s="190">
        <f t="shared" si="0"/>
        <v>0</v>
      </c>
      <c r="BJ24" s="190">
        <f t="shared" si="0"/>
        <v>26000</v>
      </c>
      <c r="BK24" s="190">
        <f t="shared" si="0"/>
        <v>119700</v>
      </c>
      <c r="BL24" s="190">
        <f t="shared" si="0"/>
        <v>564000</v>
      </c>
      <c r="BM24" s="190">
        <f t="shared" si="0"/>
        <v>0</v>
      </c>
      <c r="BN24" s="207">
        <f t="shared" si="0"/>
        <v>10000</v>
      </c>
      <c r="BO24" s="190">
        <f t="shared" ref="BO24:BU24" si="1">SUM(BO5:BO23)</f>
        <v>5000</v>
      </c>
      <c r="BP24" s="190">
        <f t="shared" si="1"/>
        <v>0</v>
      </c>
      <c r="BQ24" s="190">
        <f t="shared" si="1"/>
        <v>0</v>
      </c>
      <c r="BR24" s="190">
        <f t="shared" si="1"/>
        <v>0</v>
      </c>
      <c r="BS24" s="190">
        <f t="shared" si="1"/>
        <v>0</v>
      </c>
      <c r="BT24" s="190">
        <f t="shared" si="1"/>
        <v>0</v>
      </c>
      <c r="BU24" s="207">
        <f t="shared" si="1"/>
        <v>10000</v>
      </c>
    </row>
    <row r="25" spans="1:73" x14ac:dyDescent="0.25">
      <c r="A25" s="197" t="s">
        <v>419</v>
      </c>
      <c r="B25" s="190"/>
      <c r="C25" s="190"/>
      <c r="D25" s="190"/>
      <c r="E25" s="190"/>
      <c r="F25" s="190"/>
      <c r="G25" s="190"/>
      <c r="H25" s="207">
        <f>SUM(B24:H24)</f>
        <v>575000</v>
      </c>
      <c r="I25" s="190"/>
      <c r="J25" s="190"/>
      <c r="K25" s="190"/>
      <c r="L25" s="190"/>
      <c r="M25" s="190"/>
      <c r="N25" s="190"/>
      <c r="O25" s="190"/>
      <c r="P25" s="207">
        <f>SUM(I24:P24)</f>
        <v>1932700</v>
      </c>
      <c r="Q25" s="190"/>
      <c r="R25" s="190"/>
      <c r="S25" s="190"/>
      <c r="T25" s="190"/>
      <c r="U25" s="190"/>
      <c r="V25" s="190"/>
      <c r="W25" s="190"/>
      <c r="X25" s="207">
        <f>SUM(Q24:X24)</f>
        <v>26200</v>
      </c>
      <c r="Y25" s="190"/>
      <c r="Z25" s="190"/>
      <c r="AA25" s="190"/>
      <c r="AB25" s="190"/>
      <c r="AC25" s="190"/>
      <c r="AD25" s="190"/>
      <c r="AE25" s="207">
        <f>SUM(Y24:AE24)</f>
        <v>3000</v>
      </c>
      <c r="AF25" s="190"/>
      <c r="AG25" s="190"/>
      <c r="AH25" s="190"/>
      <c r="AI25" s="190"/>
      <c r="AJ25" s="190"/>
      <c r="AK25" s="190"/>
      <c r="AL25" s="207">
        <f>SUM(AF24:AL24)</f>
        <v>9000</v>
      </c>
      <c r="AM25" s="190"/>
      <c r="AN25" s="190"/>
      <c r="AO25" s="190"/>
      <c r="AP25" s="190"/>
      <c r="AQ25" s="190"/>
      <c r="AR25" s="190"/>
      <c r="AS25" s="207">
        <f>SUM(AM24:AS24)</f>
        <v>204400</v>
      </c>
      <c r="AT25" s="190"/>
      <c r="AU25" s="190"/>
      <c r="AV25" s="190"/>
      <c r="AW25" s="190"/>
      <c r="AX25" s="190"/>
      <c r="AY25" s="190"/>
      <c r="AZ25" s="207">
        <f>SUM(AT24:AZ24)</f>
        <v>316100</v>
      </c>
      <c r="BA25" s="190"/>
      <c r="BB25" s="190"/>
      <c r="BC25" s="190"/>
      <c r="BD25" s="190"/>
      <c r="BE25" s="190"/>
      <c r="BF25" s="190"/>
      <c r="BG25" s="207">
        <f>SUM(BA24:BG24)</f>
        <v>0</v>
      </c>
      <c r="BH25" s="190"/>
      <c r="BI25" s="190"/>
      <c r="BJ25" s="190"/>
      <c r="BK25" s="190"/>
      <c r="BL25" s="190"/>
      <c r="BM25" s="190"/>
      <c r="BN25" s="207">
        <f>SUM(BH24:BN24)</f>
        <v>924900</v>
      </c>
      <c r="BO25" s="190"/>
      <c r="BP25" s="190"/>
      <c r="BQ25" s="190"/>
      <c r="BR25" s="190"/>
      <c r="BS25" s="190"/>
      <c r="BT25" s="190"/>
      <c r="BU25" s="190">
        <f>SUM(BO24:BU24)</f>
        <v>15000</v>
      </c>
    </row>
    <row r="26" spans="1:73" x14ac:dyDescent="0.25">
      <c r="A26" s="192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</row>
    <row r="27" spans="1:73" x14ac:dyDescent="0.25">
      <c r="A27" s="192" t="s">
        <v>420</v>
      </c>
      <c r="B27" s="201"/>
      <c r="C27" s="201">
        <f>H25+P25+X25+AE25+AL25+AS25+AZ25+BG25+BN25+BU25</f>
        <v>4006300</v>
      </c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</row>
    <row r="28" spans="1:73" x14ac:dyDescent="0.25">
      <c r="A28" s="192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</row>
    <row r="29" spans="1:73" x14ac:dyDescent="0.25">
      <c r="A29" s="192" t="s">
        <v>421</v>
      </c>
      <c r="B29" s="201"/>
      <c r="C29" s="196">
        <v>11</v>
      </c>
      <c r="D29" s="201">
        <f>B24+I24+Q24+Y24+AF24+AM24+AT24+BA24+BH24+BO24</f>
        <v>1444300</v>
      </c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</row>
    <row r="30" spans="1:73" x14ac:dyDescent="0.25">
      <c r="A30" s="192"/>
      <c r="B30" s="201"/>
      <c r="C30" s="196">
        <v>31</v>
      </c>
      <c r="D30" s="201">
        <f>C24+J24+R24+Z24+AG24+AN24+AU24+BB24+BI24+BP24</f>
        <v>17000</v>
      </c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</row>
    <row r="31" spans="1:73" x14ac:dyDescent="0.25">
      <c r="A31" s="192"/>
      <c r="B31" s="192"/>
      <c r="C31" s="196">
        <v>43</v>
      </c>
      <c r="D31" s="201">
        <f>D24+K24+S24+AA24+AH24+AO24+AV24+BC24+BJ24+BQ24</f>
        <v>839000</v>
      </c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</row>
    <row r="32" spans="1:73" x14ac:dyDescent="0.25">
      <c r="C32" s="196">
        <v>52</v>
      </c>
      <c r="D32" s="20">
        <f>E24+L24+T24+AB24+AI24+AP24+AW24+BD24+BK24+BR24</f>
        <v>400000</v>
      </c>
    </row>
    <row r="33" spans="3:4" x14ac:dyDescent="0.25">
      <c r="C33" s="196">
        <v>55</v>
      </c>
      <c r="D33" s="20">
        <f>F24+M24+U24+AC24+AJ24+AQ24+AX24+BE24+BL24+BS24</f>
        <v>1100000</v>
      </c>
    </row>
    <row r="34" spans="3:4" x14ac:dyDescent="0.25">
      <c r="C34" s="196">
        <v>61</v>
      </c>
      <c r="D34" s="20">
        <f>G24+N24+V24+AD24+AK24+AR24+AY24+BF24+BM24+BT24</f>
        <v>3000</v>
      </c>
    </row>
    <row r="35" spans="3:4" x14ac:dyDescent="0.25">
      <c r="C35" s="196">
        <v>71</v>
      </c>
      <c r="D35" s="20">
        <f>H24+O24+W24+AE24+AL24+AS24+AZ24+BG24+BN24+BU24</f>
        <v>70000</v>
      </c>
    </row>
    <row r="36" spans="3:4" x14ac:dyDescent="0.25">
      <c r="C36" s="189" t="s">
        <v>418</v>
      </c>
      <c r="D36" s="20">
        <f>P24+X24</f>
        <v>133000</v>
      </c>
    </row>
    <row r="37" spans="3:4" x14ac:dyDescent="0.25">
      <c r="C37" t="s">
        <v>419</v>
      </c>
      <c r="D37" s="208">
        <f>SUM(D29:D36)</f>
        <v>4006300</v>
      </c>
    </row>
  </sheetData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2025-12-30T13:31:21Z</cp:lastPrinted>
  <dcterms:created xsi:type="dcterms:W3CDTF">2022-10-20T10:09:15Z</dcterms:created>
  <dcterms:modified xsi:type="dcterms:W3CDTF">2025-12-30T13:49:59Z</dcterms:modified>
</cp:coreProperties>
</file>