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risnik\Documents\PRORAČUN\"/>
    </mc:Choice>
  </mc:AlternateContent>
  <xr:revisionPtr revIDLastSave="0" documentId="8_{C00BBA03-AFA6-46D0-AD1E-6CB84DDF62E5}" xr6:coauthVersionLast="47" xr6:coauthVersionMax="47" xr10:uidLastSave="{00000000-0000-0000-0000-000000000000}"/>
  <bookViews>
    <workbookView xWindow="-120" yWindow="-120" windowWidth="29040" windowHeight="15720" xr2:uid="{7FC1A25F-0BA0-41D0-9A44-9C31E6C05CAB}"/>
  </bookViews>
  <sheets>
    <sheet name="List1" sheetId="1" r:id="rId1"/>
  </sheets>
  <definedNames>
    <definedName name="_Ref10099786" localSheetId="0">List1!#REF!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33" i="1" l="1"/>
  <c r="H240" i="1"/>
  <c r="G1029" i="1"/>
  <c r="G989" i="1"/>
  <c r="G988" i="1"/>
  <c r="H239" i="1" l="1"/>
  <c r="H177" i="1"/>
  <c r="H213" i="1" l="1"/>
  <c r="H207" i="1"/>
  <c r="H168" i="1"/>
  <c r="H236" i="1"/>
  <c r="H261" i="1"/>
  <c r="H249" i="1"/>
  <c r="H246" i="1"/>
  <c r="H242" i="1"/>
  <c r="H238" i="1" s="1"/>
  <c r="H241" i="1"/>
  <c r="H237" i="1"/>
  <c r="H235" i="1"/>
  <c r="H234" i="1" s="1"/>
  <c r="H228" i="1"/>
  <c r="H219" i="1"/>
  <c r="H218" i="1" s="1"/>
  <c r="H217" i="1"/>
  <c r="H216" i="1" s="1"/>
  <c r="H215" i="1"/>
  <c r="H214" i="1"/>
  <c r="H209" i="1"/>
  <c r="H208" i="1"/>
  <c r="H204" i="1"/>
  <c r="H199" i="1"/>
  <c r="H197" i="1"/>
  <c r="H191" i="1"/>
  <c r="H190" i="1"/>
  <c r="H189" i="1"/>
  <c r="H188" i="1" s="1"/>
  <c r="H187" i="1"/>
  <c r="H176" i="1"/>
  <c r="H170" i="1" s="1"/>
  <c r="H175" i="1"/>
  <c r="H174" i="1"/>
  <c r="H173" i="1"/>
  <c r="H172" i="1"/>
  <c r="H171" i="1"/>
  <c r="H169" i="1"/>
  <c r="H167" i="1"/>
  <c r="H166" i="1"/>
  <c r="H165" i="1"/>
  <c r="H164" i="1"/>
  <c r="H163" i="1"/>
  <c r="H162" i="1"/>
  <c r="H161" i="1"/>
  <c r="H160" i="1"/>
  <c r="H159" i="1"/>
  <c r="H157" i="1"/>
  <c r="H156" i="1"/>
  <c r="H155" i="1"/>
  <c r="H154" i="1"/>
  <c r="H153" i="1"/>
  <c r="H152" i="1"/>
  <c r="H150" i="1"/>
  <c r="H149" i="1"/>
  <c r="H148" i="1"/>
  <c r="H147" i="1"/>
  <c r="H141" i="1"/>
  <c r="H139" i="1"/>
  <c r="H137" i="1"/>
  <c r="H212" i="1" l="1"/>
  <c r="H158" i="1"/>
  <c r="H151" i="1"/>
  <c r="H146" i="1"/>
  <c r="G948" i="1"/>
  <c r="G916" i="1"/>
  <c r="G901" i="1"/>
  <c r="G881" i="1"/>
  <c r="G847" i="1"/>
  <c r="F832" i="1"/>
  <c r="G834" i="1"/>
  <c r="G779" i="1"/>
  <c r="F727" i="1"/>
  <c r="G737" i="1"/>
  <c r="G662" i="1"/>
  <c r="G657" i="1"/>
  <c r="G628" i="1"/>
  <c r="G614" i="1"/>
  <c r="G573" i="1"/>
  <c r="F1093" i="1"/>
  <c r="G1098" i="1"/>
  <c r="H1098" i="1" s="1"/>
  <c r="G955" i="1"/>
  <c r="F955" i="1"/>
  <c r="H976" i="1"/>
  <c r="G977" i="1"/>
  <c r="G975" i="1" s="1"/>
  <c r="G974" i="1" s="1"/>
  <c r="F975" i="1"/>
  <c r="F974" i="1" s="1"/>
  <c r="H145" i="1" l="1"/>
  <c r="H977" i="1"/>
  <c r="H974" i="1"/>
  <c r="H975" i="1"/>
  <c r="H741" i="1"/>
  <c r="G742" i="1"/>
  <c r="H742" i="1" s="1"/>
  <c r="F740" i="1"/>
  <c r="F739" i="1" s="1"/>
  <c r="H297" i="1"/>
  <c r="H296" i="1"/>
  <c r="H295" i="1"/>
  <c r="H294" i="1"/>
  <c r="H292" i="1"/>
  <c r="F291" i="1"/>
  <c r="G291" i="1"/>
  <c r="G297" i="1"/>
  <c r="G296" i="1"/>
  <c r="G295" i="1"/>
  <c r="F294" i="1"/>
  <c r="G294" i="1"/>
  <c r="G293" i="1"/>
  <c r="G292" i="1"/>
  <c r="F297" i="1"/>
  <c r="F296" i="1"/>
  <c r="F295" i="1"/>
  <c r="F293" i="1"/>
  <c r="F292" i="1"/>
  <c r="G134" i="1"/>
  <c r="H203" i="1"/>
  <c r="H202" i="1" s="1"/>
  <c r="F203" i="1"/>
  <c r="F202" i="1" s="1"/>
  <c r="F213" i="1"/>
  <c r="G740" i="1" l="1"/>
  <c r="F298" i="1"/>
  <c r="G298" i="1"/>
  <c r="F98" i="1"/>
  <c r="G739" i="1" l="1"/>
  <c r="H739" i="1" s="1"/>
  <c r="H740" i="1"/>
  <c r="H293" i="1" l="1"/>
  <c r="G1122" i="1"/>
  <c r="G815" i="1"/>
  <c r="G794" i="1"/>
  <c r="G731" i="1"/>
  <c r="F726" i="1"/>
  <c r="G636" i="1"/>
  <c r="G625" i="1"/>
  <c r="H731" i="1" l="1"/>
  <c r="F151" i="1" l="1"/>
  <c r="F874" i="1"/>
  <c r="F873" i="1"/>
  <c r="F872" i="1"/>
  <c r="F500" i="1"/>
  <c r="I102" i="1"/>
  <c r="I266" i="1"/>
  <c r="J266" i="1" s="1"/>
  <c r="I265" i="1"/>
  <c r="J265" i="1" s="1"/>
  <c r="I264" i="1"/>
  <c r="J264" i="1" s="1"/>
  <c r="I263" i="1"/>
  <c r="J263" i="1" s="1"/>
  <c r="I262" i="1"/>
  <c r="J262" i="1" s="1"/>
  <c r="I257" i="1"/>
  <c r="J257" i="1" s="1"/>
  <c r="I256" i="1"/>
  <c r="J256" i="1" s="1"/>
  <c r="I255" i="1"/>
  <c r="J255" i="1" s="1"/>
  <c r="I254" i="1"/>
  <c r="J254" i="1" s="1"/>
  <c r="I253" i="1"/>
  <c r="J253" i="1" s="1"/>
  <c r="I252" i="1"/>
  <c r="J252" i="1" s="1"/>
  <c r="I232" i="1"/>
  <c r="J232" i="1" s="1"/>
  <c r="I231" i="1"/>
  <c r="J231" i="1" s="1"/>
  <c r="I230" i="1"/>
  <c r="J230" i="1" s="1"/>
  <c r="I229" i="1"/>
  <c r="J229" i="1" s="1"/>
  <c r="I223" i="1"/>
  <c r="J223" i="1" s="1"/>
  <c r="I222" i="1"/>
  <c r="J222" i="1" s="1"/>
  <c r="I221" i="1"/>
  <c r="J221" i="1" s="1"/>
  <c r="I211" i="1"/>
  <c r="J211" i="1" s="1"/>
  <c r="I201" i="1"/>
  <c r="J201" i="1" s="1"/>
  <c r="I194" i="1"/>
  <c r="J194" i="1" s="1"/>
  <c r="I184" i="1"/>
  <c r="J184" i="1" s="1"/>
  <c r="I183" i="1"/>
  <c r="J183" i="1" s="1"/>
  <c r="I182" i="1"/>
  <c r="J182" i="1" s="1"/>
  <c r="I181" i="1"/>
  <c r="J181" i="1" s="1"/>
  <c r="I180" i="1"/>
  <c r="J180" i="1" s="1"/>
  <c r="I179" i="1"/>
  <c r="J179" i="1" s="1"/>
  <c r="I330" i="1"/>
  <c r="J330" i="1"/>
  <c r="G510" i="1"/>
  <c r="F590" i="1"/>
  <c r="G511" i="1"/>
  <c r="G592" i="1"/>
  <c r="H248" i="1"/>
  <c r="H247" i="1" s="1"/>
  <c r="G1119" i="1"/>
  <c r="F1115" i="1"/>
  <c r="F1114" i="1" s="1"/>
  <c r="G1061" i="1"/>
  <c r="G1060" i="1"/>
  <c r="F1061" i="1"/>
  <c r="F1062" i="1"/>
  <c r="F1060" i="1"/>
  <c r="F1059" i="1"/>
  <c r="H1096" i="1"/>
  <c r="H1095" i="1"/>
  <c r="G1100" i="1"/>
  <c r="G1093" i="1" s="1"/>
  <c r="G1094" i="1" s="1"/>
  <c r="F1072" i="1"/>
  <c r="G1075" i="1"/>
  <c r="G1066" i="1"/>
  <c r="F1064" i="1"/>
  <c r="G1051" i="1"/>
  <c r="F984" i="1"/>
  <c r="F983" i="1"/>
  <c r="F982" i="1"/>
  <c r="F981" i="1"/>
  <c r="G1046" i="1"/>
  <c r="F1043" i="1"/>
  <c r="F1042" i="1" s="1"/>
  <c r="G1035" i="1"/>
  <c r="F1019" i="1"/>
  <c r="G1022" i="1"/>
  <c r="G1019" i="1" s="1"/>
  <c r="F999" i="1"/>
  <c r="G1003" i="1"/>
  <c r="H989" i="1"/>
  <c r="F986" i="1"/>
  <c r="G994" i="1"/>
  <c r="G990" i="1"/>
  <c r="G956" i="1"/>
  <c r="F956" i="1"/>
  <c r="H971" i="1"/>
  <c r="H970" i="1"/>
  <c r="F969" i="1"/>
  <c r="F968" i="1" s="1"/>
  <c r="G972" i="1"/>
  <c r="G969" i="1" s="1"/>
  <c r="F962" i="1"/>
  <c r="G966" i="1"/>
  <c r="H966" i="1" s="1"/>
  <c r="G924" i="1"/>
  <c r="G923" i="1"/>
  <c r="G922" i="1"/>
  <c r="G921" i="1"/>
  <c r="F924" i="1"/>
  <c r="F923" i="1"/>
  <c r="F922" i="1"/>
  <c r="F921" i="1"/>
  <c r="H947" i="1"/>
  <c r="H943" i="1"/>
  <c r="H942" i="1"/>
  <c r="H937" i="1"/>
  <c r="H936" i="1"/>
  <c r="F946" i="1"/>
  <c r="F941" i="1"/>
  <c r="G944" i="1"/>
  <c r="G941" i="1" s="1"/>
  <c r="F935" i="1"/>
  <c r="G938" i="1"/>
  <c r="G935" i="1" s="1"/>
  <c r="G874" i="1"/>
  <c r="G873" i="1"/>
  <c r="G872" i="1"/>
  <c r="H915" i="1"/>
  <c r="H914" i="1"/>
  <c r="F912" i="1"/>
  <c r="H908" i="1"/>
  <c r="H907" i="1"/>
  <c r="F906" i="1"/>
  <c r="G909" i="1"/>
  <c r="G906" i="1" s="1"/>
  <c r="H900" i="1"/>
  <c r="F898" i="1"/>
  <c r="H894" i="1"/>
  <c r="F893" i="1"/>
  <c r="G895" i="1"/>
  <c r="H895" i="1" s="1"/>
  <c r="H886" i="1"/>
  <c r="H885" i="1"/>
  <c r="F876" i="1"/>
  <c r="G879" i="1"/>
  <c r="G822" i="1"/>
  <c r="F822" i="1"/>
  <c r="G821" i="1"/>
  <c r="F821" i="1"/>
  <c r="F843" i="1"/>
  <c r="G836" i="1"/>
  <c r="G832" i="1" s="1"/>
  <c r="G790" i="1"/>
  <c r="F790" i="1"/>
  <c r="G789" i="1"/>
  <c r="F789" i="1"/>
  <c r="F813" i="1"/>
  <c r="G818" i="1"/>
  <c r="H818" i="1" s="1"/>
  <c r="F805" i="1"/>
  <c r="G810" i="1"/>
  <c r="G808" i="1"/>
  <c r="H807" i="1"/>
  <c r="H806" i="1"/>
  <c r="H1094" i="1" l="1"/>
  <c r="F897" i="1"/>
  <c r="H1100" i="1"/>
  <c r="G986" i="1"/>
  <c r="G987" i="1" s="1"/>
  <c r="H969" i="1"/>
  <c r="G968" i="1"/>
  <c r="H968" i="1" s="1"/>
  <c r="F940" i="1"/>
  <c r="H935" i="1"/>
  <c r="H941" i="1"/>
  <c r="H909" i="1"/>
  <c r="H906" i="1"/>
  <c r="G805" i="1"/>
  <c r="G893" i="1"/>
  <c r="H893" i="1" s="1"/>
  <c r="H790" i="1"/>
  <c r="H836" i="1"/>
  <c r="F792" i="1"/>
  <c r="F791" i="1" s="1"/>
  <c r="G803" i="1"/>
  <c r="H803" i="1" s="1"/>
  <c r="G800" i="1"/>
  <c r="H794" i="1"/>
  <c r="G748" i="1"/>
  <c r="F748" i="1"/>
  <c r="G747" i="1"/>
  <c r="F747" i="1"/>
  <c r="G746" i="1"/>
  <c r="F746" i="1"/>
  <c r="G745" i="1"/>
  <c r="F745" i="1"/>
  <c r="H785" i="1"/>
  <c r="H784" i="1"/>
  <c r="F783" i="1"/>
  <c r="F782" i="1" s="1"/>
  <c r="G786" i="1"/>
  <c r="G783" i="1" s="1"/>
  <c r="H774" i="1"/>
  <c r="F766" i="1"/>
  <c r="F773" i="1"/>
  <c r="G775" i="1"/>
  <c r="H775" i="1" s="1"/>
  <c r="H768" i="1"/>
  <c r="H767" i="1"/>
  <c r="G771" i="1"/>
  <c r="H771" i="1" s="1"/>
  <c r="G769" i="1"/>
  <c r="H769" i="1" s="1"/>
  <c r="H757" i="1"/>
  <c r="H762" i="1"/>
  <c r="H752" i="1"/>
  <c r="H751" i="1"/>
  <c r="F756" i="1"/>
  <c r="G758" i="1"/>
  <c r="G756" i="1" s="1"/>
  <c r="G595" i="1"/>
  <c r="G594" i="1"/>
  <c r="G593" i="1"/>
  <c r="F594" i="1"/>
  <c r="F595" i="1"/>
  <c r="F593" i="1"/>
  <c r="F592" i="1"/>
  <c r="F591" i="1"/>
  <c r="H730" i="1"/>
  <c r="G733" i="1"/>
  <c r="H721" i="1"/>
  <c r="H720" i="1"/>
  <c r="H719" i="1"/>
  <c r="F718" i="1"/>
  <c r="G724" i="1"/>
  <c r="H724" i="1" s="1"/>
  <c r="G722" i="1"/>
  <c r="H702" i="1"/>
  <c r="H701" i="1"/>
  <c r="G703" i="1"/>
  <c r="G700" i="1" s="1"/>
  <c r="F700" i="1"/>
  <c r="G697" i="1"/>
  <c r="F683" i="1"/>
  <c r="G695" i="1"/>
  <c r="H695" i="1" s="1"/>
  <c r="G687" i="1"/>
  <c r="H677" i="1"/>
  <c r="H669" i="1"/>
  <c r="H656" i="1"/>
  <c r="H654" i="1"/>
  <c r="G680" i="1"/>
  <c r="G678" i="1"/>
  <c r="F676" i="1"/>
  <c r="F668" i="1"/>
  <c r="G674" i="1"/>
  <c r="G671" i="1"/>
  <c r="F652" i="1"/>
  <c r="G665" i="1"/>
  <c r="G648" i="1"/>
  <c r="G634" i="1"/>
  <c r="F634" i="1"/>
  <c r="G631" i="1"/>
  <c r="F610" i="1"/>
  <c r="G610" i="1"/>
  <c r="G612" i="1" s="1"/>
  <c r="F603" i="1"/>
  <c r="G605" i="1"/>
  <c r="G599" i="1"/>
  <c r="F597" i="1"/>
  <c r="F511" i="1"/>
  <c r="F510" i="1"/>
  <c r="G579" i="1"/>
  <c r="G565" i="1"/>
  <c r="G563" i="1" s="1"/>
  <c r="F563" i="1"/>
  <c r="F552" i="1"/>
  <c r="G554" i="1"/>
  <c r="G552" i="1" s="1"/>
  <c r="F534" i="1"/>
  <c r="G536" i="1"/>
  <c r="G534" i="1" s="1"/>
  <c r="G519" i="1"/>
  <c r="H519" i="1" s="1"/>
  <c r="G515" i="1"/>
  <c r="H515" i="1" s="1"/>
  <c r="F513" i="1"/>
  <c r="G492" i="1"/>
  <c r="F492" i="1"/>
  <c r="H501" i="1"/>
  <c r="G506" i="1"/>
  <c r="G504" i="1" s="1"/>
  <c r="G502" i="1"/>
  <c r="G500" i="1" s="1"/>
  <c r="G496" i="1"/>
  <c r="G494" i="1" s="1"/>
  <c r="F504" i="1"/>
  <c r="F494" i="1"/>
  <c r="F280" i="1"/>
  <c r="F282" i="1"/>
  <c r="F281" i="1"/>
  <c r="F276" i="1"/>
  <c r="I84" i="1"/>
  <c r="G813" i="1"/>
  <c r="G1070" i="1"/>
  <c r="G984" i="1"/>
  <c r="G982" i="1"/>
  <c r="G983" i="1"/>
  <c r="G1055" i="1"/>
  <c r="G1053" i="1" s="1"/>
  <c r="H963" i="1"/>
  <c r="G964" i="1"/>
  <c r="G962" i="1" s="1"/>
  <c r="G952" i="1"/>
  <c r="G946" i="1" s="1"/>
  <c r="G940" i="1" s="1"/>
  <c r="G845" i="1"/>
  <c r="G843" i="1" s="1"/>
  <c r="F619" i="1"/>
  <c r="G582" i="1"/>
  <c r="G561" i="1"/>
  <c r="G528" i="1"/>
  <c r="G526" i="1" s="1"/>
  <c r="I332" i="1"/>
  <c r="J332" i="1"/>
  <c r="H282" i="1"/>
  <c r="H280" i="1"/>
  <c r="H1093" i="1" l="1"/>
  <c r="H733" i="1"/>
  <c r="H845" i="1"/>
  <c r="H843" i="1"/>
  <c r="G792" i="1"/>
  <c r="G791" i="1" s="1"/>
  <c r="H783" i="1"/>
  <c r="H746" i="1"/>
  <c r="H748" i="1"/>
  <c r="G782" i="1"/>
  <c r="H782" i="1" s="1"/>
  <c r="G773" i="1"/>
  <c r="H773" i="1" s="1"/>
  <c r="G766" i="1"/>
  <c r="H766" i="1" s="1"/>
  <c r="H756" i="1"/>
  <c r="H758" i="1"/>
  <c r="G718" i="1"/>
  <c r="H718" i="1" s="1"/>
  <c r="H722" i="1"/>
  <c r="F682" i="1"/>
  <c r="H700" i="1"/>
  <c r="F667" i="1"/>
  <c r="G668" i="1"/>
  <c r="G676" i="1"/>
  <c r="F596" i="1"/>
  <c r="G652" i="1"/>
  <c r="G619" i="1"/>
  <c r="G513" i="1"/>
  <c r="H500" i="1"/>
  <c r="H496" i="1"/>
  <c r="G493" i="1"/>
  <c r="G491" i="1" s="1"/>
  <c r="G490" i="1" s="1"/>
  <c r="F493" i="1"/>
  <c r="G571" i="1"/>
  <c r="H964" i="1"/>
  <c r="H962" i="1"/>
  <c r="G904" i="1"/>
  <c r="G887" i="1"/>
  <c r="H753" i="1"/>
  <c r="G754" i="1"/>
  <c r="G750" i="1" s="1"/>
  <c r="G749" i="1" s="1"/>
  <c r="F750" i="1"/>
  <c r="F749" i="1" s="1"/>
  <c r="F713" i="1"/>
  <c r="F643" i="1"/>
  <c r="F633" i="1" s="1"/>
  <c r="G650" i="1"/>
  <c r="G646" i="1"/>
  <c r="H646" i="1" s="1"/>
  <c r="H631" i="1"/>
  <c r="F571" i="1"/>
  <c r="G559" i="1"/>
  <c r="F559" i="1"/>
  <c r="G667" i="1" l="1"/>
  <c r="H676" i="1"/>
  <c r="G512" i="1"/>
  <c r="G643" i="1"/>
  <c r="G633" i="1" s="1"/>
  <c r="H904" i="1"/>
  <c r="H650" i="1"/>
  <c r="H754" i="1"/>
  <c r="H750" i="1"/>
  <c r="H316" i="1"/>
  <c r="F316" i="1"/>
  <c r="F327" i="1"/>
  <c r="H327" i="1"/>
  <c r="G327" i="1"/>
  <c r="G316" i="1"/>
  <c r="G282" i="1"/>
  <c r="G281" i="1"/>
  <c r="G280" i="1"/>
  <c r="G279" i="1"/>
  <c r="G278" i="1"/>
  <c r="G277" i="1"/>
  <c r="G276" i="1"/>
  <c r="H243" i="1"/>
  <c r="F243" i="1"/>
  <c r="I244" i="1"/>
  <c r="J116" i="1"/>
  <c r="I116" i="1"/>
  <c r="J111" i="1"/>
  <c r="I111" i="1"/>
  <c r="H98" i="1"/>
  <c r="J98" i="1" s="1"/>
  <c r="J77" i="1"/>
  <c r="I77" i="1"/>
  <c r="J75" i="1"/>
  <c r="I75" i="1"/>
  <c r="J65" i="1"/>
  <c r="I65" i="1"/>
  <c r="G1112" i="1"/>
  <c r="H1028" i="1"/>
  <c r="H1074" i="1"/>
  <c r="G1017" i="1"/>
  <c r="G999" i="1" s="1"/>
  <c r="G1000" i="1" l="1"/>
  <c r="G981" i="1" s="1"/>
  <c r="H644" i="1"/>
  <c r="J86" i="1"/>
  <c r="H276" i="1"/>
  <c r="I98" i="1"/>
  <c r="I86" i="1"/>
  <c r="F1112" i="1"/>
  <c r="G1113" i="1"/>
  <c r="F1113" i="1"/>
  <c r="F1111" i="1"/>
  <c r="G1103" i="1"/>
  <c r="F1103" i="1"/>
  <c r="H1106" i="1"/>
  <c r="H1089" i="1"/>
  <c r="H1065" i="1"/>
  <c r="F1051" i="1"/>
  <c r="H1054" i="1"/>
  <c r="H1045" i="1"/>
  <c r="H1039" i="1"/>
  <c r="H1038" i="1"/>
  <c r="H1034" i="1"/>
  <c r="H1027" i="1"/>
  <c r="H1020" i="1"/>
  <c r="H1001" i="1"/>
  <c r="H1000" i="1"/>
  <c r="H988" i="1"/>
  <c r="H987" i="1"/>
  <c r="H959" i="1"/>
  <c r="H932" i="1"/>
  <c r="H927" i="1"/>
  <c r="H913" i="1"/>
  <c r="H899" i="1"/>
  <c r="H890" i="1"/>
  <c r="H877" i="1"/>
  <c r="H866" i="1"/>
  <c r="H861" i="1"/>
  <c r="H856" i="1"/>
  <c r="H852" i="1"/>
  <c r="H840" i="1"/>
  <c r="H829" i="1"/>
  <c r="H825" i="1"/>
  <c r="H814" i="1"/>
  <c r="H793" i="1"/>
  <c r="H778" i="1"/>
  <c r="H714" i="1"/>
  <c r="H686" i="1"/>
  <c r="H653" i="1"/>
  <c r="H635" i="1"/>
  <c r="H621" i="1"/>
  <c r="H611" i="1"/>
  <c r="H604" i="1"/>
  <c r="H598" i="1"/>
  <c r="H586" i="1"/>
  <c r="H572" i="1"/>
  <c r="H564" i="1"/>
  <c r="H553" i="1"/>
  <c r="H535" i="1"/>
  <c r="H527" i="1"/>
  <c r="H514" i="1"/>
  <c r="H495" i="1"/>
  <c r="H505" i="1"/>
  <c r="I297" i="1" l="1"/>
  <c r="J296" i="1"/>
  <c r="H1113" i="1"/>
  <c r="H1103" i="1"/>
  <c r="H1051" i="1"/>
  <c r="H981" i="1"/>
  <c r="H982" i="1"/>
  <c r="H984" i="1"/>
  <c r="H921" i="1"/>
  <c r="H923" i="1"/>
  <c r="H955" i="1"/>
  <c r="H872" i="1"/>
  <c r="H821" i="1"/>
  <c r="H822" i="1"/>
  <c r="H789" i="1"/>
  <c r="H592" i="1"/>
  <c r="H745" i="1"/>
  <c r="H747" i="1"/>
  <c r="H595" i="1"/>
  <c r="H511" i="1"/>
  <c r="H492" i="1"/>
  <c r="H510" i="1"/>
  <c r="I296" i="1" l="1"/>
  <c r="J297" i="1"/>
  <c r="F1110" i="1"/>
  <c r="H1070" i="1"/>
  <c r="G1064" i="1"/>
  <c r="G1086" i="1"/>
  <c r="G1072" i="1" s="1"/>
  <c r="F1088" i="1"/>
  <c r="F1063" i="1" s="1"/>
  <c r="G1091" i="1"/>
  <c r="G1088" i="1" s="1"/>
  <c r="F1105" i="1"/>
  <c r="F1104" i="1" s="1"/>
  <c r="F1102" i="1" s="1"/>
  <c r="F461" i="1" s="1"/>
  <c r="G1107" i="1"/>
  <c r="H1107" i="1" s="1"/>
  <c r="H1055" i="1"/>
  <c r="H1029" i="1"/>
  <c r="H1022" i="1"/>
  <c r="H1017" i="1"/>
  <c r="H1003" i="1"/>
  <c r="H994" i="1"/>
  <c r="G1052" i="1"/>
  <c r="F1053" i="1"/>
  <c r="F1052" i="1" s="1"/>
  <c r="F1050" i="1" s="1"/>
  <c r="F458" i="1" s="1"/>
  <c r="G1043" i="1"/>
  <c r="G1042" i="1" s="1"/>
  <c r="F1037" i="1"/>
  <c r="G1040" i="1"/>
  <c r="F1033" i="1"/>
  <c r="G1033" i="1"/>
  <c r="G1026" i="1"/>
  <c r="G985" i="1" s="1"/>
  <c r="F1026" i="1"/>
  <c r="F985" i="1" s="1"/>
  <c r="H990" i="1"/>
  <c r="F958" i="1"/>
  <c r="G960" i="1"/>
  <c r="G958" i="1" s="1"/>
  <c r="G957" i="1" s="1"/>
  <c r="G954" i="1" s="1"/>
  <c r="H952" i="1"/>
  <c r="F926" i="1"/>
  <c r="F925" i="1" s="1"/>
  <c r="G928" i="1"/>
  <c r="H928" i="1" s="1"/>
  <c r="F931" i="1"/>
  <c r="F930" i="1" s="1"/>
  <c r="G933" i="1"/>
  <c r="H933" i="1" s="1"/>
  <c r="G1059" i="1" l="1"/>
  <c r="H1059" i="1" s="1"/>
  <c r="H1073" i="1"/>
  <c r="G1062" i="1"/>
  <c r="H1062" i="1" s="1"/>
  <c r="H1090" i="1"/>
  <c r="F1109" i="1"/>
  <c r="F463" i="1"/>
  <c r="F462" i="1" s="1"/>
  <c r="G1115" i="1"/>
  <c r="G1116" i="1" s="1"/>
  <c r="G1063" i="1"/>
  <c r="G1058" i="1" s="1"/>
  <c r="F1032" i="1"/>
  <c r="F980" i="1" s="1"/>
  <c r="F957" i="1"/>
  <c r="F920" i="1"/>
  <c r="F454" i="1" s="1"/>
  <c r="H1042" i="1"/>
  <c r="H1086" i="1"/>
  <c r="H1040" i="1"/>
  <c r="G1037" i="1"/>
  <c r="H1037" i="1" s="1"/>
  <c r="G455" i="1"/>
  <c r="F1058" i="1"/>
  <c r="H1122" i="1"/>
  <c r="H1026" i="1"/>
  <c r="H1046" i="1"/>
  <c r="H958" i="1"/>
  <c r="G1105" i="1"/>
  <c r="H1105" i="1" s="1"/>
  <c r="H1019" i="1"/>
  <c r="H1033" i="1"/>
  <c r="H1052" i="1"/>
  <c r="G1050" i="1"/>
  <c r="H1075" i="1"/>
  <c r="H1053" i="1"/>
  <c r="H1119" i="1"/>
  <c r="H960" i="1"/>
  <c r="H1035" i="1"/>
  <c r="H1066" i="1"/>
  <c r="H1088" i="1"/>
  <c r="H1091" i="1"/>
  <c r="H940" i="1"/>
  <c r="G931" i="1"/>
  <c r="G930" i="1" s="1"/>
  <c r="H946" i="1"/>
  <c r="G926" i="1"/>
  <c r="H887" i="1"/>
  <c r="H879" i="1"/>
  <c r="G884" i="1"/>
  <c r="F884" i="1"/>
  <c r="F889" i="1"/>
  <c r="G891" i="1"/>
  <c r="H891" i="1" s="1"/>
  <c r="G898" i="1"/>
  <c r="G897" i="1" s="1"/>
  <c r="F911" i="1"/>
  <c r="F839" i="1"/>
  <c r="F838" i="1" s="1"/>
  <c r="G853" i="1"/>
  <c r="G851" i="1" s="1"/>
  <c r="F851" i="1"/>
  <c r="F855" i="1"/>
  <c r="G858" i="1"/>
  <c r="G855" i="1" s="1"/>
  <c r="F860" i="1"/>
  <c r="G862" i="1"/>
  <c r="G860" i="1" s="1"/>
  <c r="F865" i="1"/>
  <c r="G869" i="1"/>
  <c r="H869" i="1" s="1"/>
  <c r="G867" i="1"/>
  <c r="G841" i="1"/>
  <c r="G839" i="1" s="1"/>
  <c r="G838" i="1" s="1"/>
  <c r="F828" i="1"/>
  <c r="G830" i="1"/>
  <c r="H830" i="1" s="1"/>
  <c r="F824" i="1"/>
  <c r="G826" i="1"/>
  <c r="H815" i="1"/>
  <c r="F812" i="1"/>
  <c r="F788" i="1" s="1"/>
  <c r="F451" i="1" s="1"/>
  <c r="G812" i="1"/>
  <c r="G788" i="1" s="1"/>
  <c r="F777" i="1"/>
  <c r="F765" i="1" s="1"/>
  <c r="F761" i="1"/>
  <c r="F760" i="1" s="1"/>
  <c r="G763" i="1"/>
  <c r="G761" i="1" s="1"/>
  <c r="G760" i="1" s="1"/>
  <c r="G735" i="1"/>
  <c r="G727" i="1" s="1"/>
  <c r="G728" i="1" s="1"/>
  <c r="H728" i="1" s="1"/>
  <c r="G715" i="1"/>
  <c r="F706" i="1"/>
  <c r="F705" i="1" s="1"/>
  <c r="G711" i="1"/>
  <c r="G709" i="1"/>
  <c r="G693" i="1"/>
  <c r="H636" i="1"/>
  <c r="H614" i="1"/>
  <c r="G607" i="1"/>
  <c r="G603" i="1" s="1"/>
  <c r="G597" i="1"/>
  <c r="F585" i="1"/>
  <c r="F584" i="1" s="1"/>
  <c r="G587" i="1"/>
  <c r="G585" i="1" s="1"/>
  <c r="H565" i="1"/>
  <c r="F526" i="1"/>
  <c r="F512" i="1" s="1"/>
  <c r="F954" i="1" l="1"/>
  <c r="H954" i="1" s="1"/>
  <c r="G1114" i="1"/>
  <c r="H1114" i="1" s="1"/>
  <c r="G1111" i="1"/>
  <c r="H1111" i="1" s="1"/>
  <c r="F875" i="1"/>
  <c r="F871" i="1" s="1"/>
  <c r="F453" i="1" s="1"/>
  <c r="F979" i="1"/>
  <c r="F457" i="1"/>
  <c r="F456" i="1" s="1"/>
  <c r="F1057" i="1"/>
  <c r="F460" i="1"/>
  <c r="F459" i="1" s="1"/>
  <c r="H916" i="1"/>
  <c r="G912" i="1"/>
  <c r="H881" i="1"/>
  <c r="G876" i="1"/>
  <c r="F823" i="1"/>
  <c r="F850" i="1"/>
  <c r="F744" i="1"/>
  <c r="F450" i="1" s="1"/>
  <c r="H735" i="1"/>
  <c r="G683" i="1"/>
  <c r="G596" i="1"/>
  <c r="F509" i="1"/>
  <c r="F448" i="1" s="1"/>
  <c r="G706" i="1"/>
  <c r="G865" i="1"/>
  <c r="G850" i="1" s="1"/>
  <c r="H1043" i="1"/>
  <c r="G609" i="1"/>
  <c r="H552" i="1"/>
  <c r="H826" i="1"/>
  <c r="G824" i="1"/>
  <c r="H986" i="1"/>
  <c r="G1032" i="1"/>
  <c r="H709" i="1"/>
  <c r="H599" i="1"/>
  <c r="H536" i="1"/>
  <c r="H534" i="1"/>
  <c r="H687" i="1"/>
  <c r="H1064" i="1"/>
  <c r="H554" i="1"/>
  <c r="H1072" i="1"/>
  <c r="H957" i="1"/>
  <c r="H901" i="1"/>
  <c r="H867" i="1"/>
  <c r="H800" i="1"/>
  <c r="H792" i="1"/>
  <c r="H693" i="1"/>
  <c r="H563" i="1"/>
  <c r="H715" i="1"/>
  <c r="G713" i="1"/>
  <c r="H713" i="1" s="1"/>
  <c r="H625" i="1"/>
  <c r="H619" i="1"/>
  <c r="H573" i="1"/>
  <c r="H571" i="1"/>
  <c r="H711" i="1"/>
  <c r="H1050" i="1"/>
  <c r="G458" i="1"/>
  <c r="H458" i="1" s="1"/>
  <c r="H697" i="1"/>
  <c r="H1115" i="1"/>
  <c r="G1104" i="1"/>
  <c r="G1102" i="1" s="1"/>
  <c r="G1057" i="1" s="1"/>
  <c r="H999" i="1"/>
  <c r="H858" i="1"/>
  <c r="H851" i="1"/>
  <c r="H860" i="1"/>
  <c r="H760" i="1"/>
  <c r="H853" i="1"/>
  <c r="H855" i="1"/>
  <c r="G828" i="1"/>
  <c r="H828" i="1" s="1"/>
  <c r="H813" i="1"/>
  <c r="H812" i="1"/>
  <c r="H838" i="1"/>
  <c r="H839" i="1"/>
  <c r="H841" i="1"/>
  <c r="H862" i="1"/>
  <c r="G889" i="1"/>
  <c r="H889" i="1" s="1"/>
  <c r="G925" i="1"/>
  <c r="G920" i="1" s="1"/>
  <c r="H926" i="1"/>
  <c r="H884" i="1"/>
  <c r="H931" i="1"/>
  <c r="H930" i="1"/>
  <c r="H761" i="1"/>
  <c r="H763" i="1"/>
  <c r="H652" i="1"/>
  <c r="H667" i="1"/>
  <c r="H668" i="1"/>
  <c r="F609" i="1"/>
  <c r="H657" i="1"/>
  <c r="H603" i="1"/>
  <c r="H607" i="1"/>
  <c r="G584" i="1"/>
  <c r="H584" i="1" s="1"/>
  <c r="H585" i="1"/>
  <c r="H526" i="1"/>
  <c r="H528" i="1"/>
  <c r="F491" i="1"/>
  <c r="H504" i="1"/>
  <c r="F455" i="1" l="1"/>
  <c r="H455" i="1" s="1"/>
  <c r="F589" i="1"/>
  <c r="F449" i="1" s="1"/>
  <c r="H1116" i="1"/>
  <c r="G1110" i="1"/>
  <c r="G463" i="1" s="1"/>
  <c r="G462" i="1" s="1"/>
  <c r="H462" i="1" s="1"/>
  <c r="H685" i="1"/>
  <c r="G591" i="1"/>
  <c r="H591" i="1" s="1"/>
  <c r="F820" i="1"/>
  <c r="F452" i="1" s="1"/>
  <c r="G682" i="1"/>
  <c r="H682" i="1" s="1"/>
  <c r="G590" i="1"/>
  <c r="F490" i="1"/>
  <c r="F446" i="1"/>
  <c r="F445" i="1" s="1"/>
  <c r="G980" i="1"/>
  <c r="G979" i="1" s="1"/>
  <c r="G875" i="1"/>
  <c r="G823" i="1"/>
  <c r="G820" i="1" s="1"/>
  <c r="G705" i="1"/>
  <c r="H708" i="1"/>
  <c r="G509" i="1"/>
  <c r="H1032" i="1"/>
  <c r="H865" i="1"/>
  <c r="H634" i="1"/>
  <c r="G460" i="1"/>
  <c r="H460" i="1" s="1"/>
  <c r="H876" i="1"/>
  <c r="H1102" i="1"/>
  <c r="G461" i="1"/>
  <c r="H461" i="1" s="1"/>
  <c r="H1063" i="1"/>
  <c r="H1104" i="1"/>
  <c r="H1058" i="1"/>
  <c r="H985" i="1"/>
  <c r="H850" i="1"/>
  <c r="H898" i="1"/>
  <c r="H897" i="1"/>
  <c r="H912" i="1"/>
  <c r="G911" i="1"/>
  <c r="H911" i="1" s="1"/>
  <c r="H925" i="1"/>
  <c r="H824" i="1"/>
  <c r="H749" i="1"/>
  <c r="H706" i="1"/>
  <c r="H727" i="1"/>
  <c r="G726" i="1"/>
  <c r="H726" i="1" s="1"/>
  <c r="H683" i="1"/>
  <c r="H633" i="1"/>
  <c r="H643" i="1"/>
  <c r="H610" i="1"/>
  <c r="H609" i="1"/>
  <c r="H597" i="1"/>
  <c r="H513" i="1"/>
  <c r="H494" i="1"/>
  <c r="F447" i="1" l="1"/>
  <c r="F464" i="1" s="1"/>
  <c r="G589" i="1"/>
  <c r="H463" i="1"/>
  <c r="G1109" i="1"/>
  <c r="H1109" i="1" s="1"/>
  <c r="H1110" i="1"/>
  <c r="H590" i="1"/>
  <c r="G457" i="1"/>
  <c r="G456" i="1" s="1"/>
  <c r="H456" i="1" s="1"/>
  <c r="G446" i="1"/>
  <c r="H705" i="1"/>
  <c r="G871" i="1"/>
  <c r="H875" i="1"/>
  <c r="H791" i="1"/>
  <c r="H920" i="1"/>
  <c r="G454" i="1"/>
  <c r="H454" i="1" s="1"/>
  <c r="G459" i="1"/>
  <c r="H459" i="1" s="1"/>
  <c r="F508" i="1"/>
  <c r="F1125" i="1" s="1"/>
  <c r="H1057" i="1"/>
  <c r="H979" i="1"/>
  <c r="H980" i="1"/>
  <c r="H823" i="1"/>
  <c r="H596" i="1"/>
  <c r="G448" i="1"/>
  <c r="H512" i="1"/>
  <c r="H493" i="1"/>
  <c r="H457" i="1" l="1"/>
  <c r="H820" i="1"/>
  <c r="G452" i="1"/>
  <c r="H452" i="1" s="1"/>
  <c r="H871" i="1"/>
  <c r="G453" i="1"/>
  <c r="H453" i="1" s="1"/>
  <c r="H448" i="1"/>
  <c r="G445" i="1"/>
  <c r="H446" i="1"/>
  <c r="H788" i="1"/>
  <c r="G451" i="1"/>
  <c r="H451" i="1" s="1"/>
  <c r="H589" i="1"/>
  <c r="G449" i="1"/>
  <c r="H449" i="1" s="1"/>
  <c r="H509" i="1"/>
  <c r="H491" i="1"/>
  <c r="H445" i="1" l="1"/>
  <c r="H490" i="1"/>
  <c r="H419" i="1"/>
  <c r="H417" i="1"/>
  <c r="H411" i="1"/>
  <c r="G418" i="1"/>
  <c r="G416" i="1"/>
  <c r="G410" i="1"/>
  <c r="G409" i="1" s="1"/>
  <c r="G112" i="1"/>
  <c r="G15" i="1" s="1"/>
  <c r="G283" i="1"/>
  <c r="G311" i="1"/>
  <c r="G314" i="1"/>
  <c r="G320" i="1"/>
  <c r="G333" i="1"/>
  <c r="G338" i="1"/>
  <c r="G341" i="1"/>
  <c r="G346" i="1"/>
  <c r="G351" i="1"/>
  <c r="G366" i="1"/>
  <c r="G383" i="1"/>
  <c r="F410" i="1"/>
  <c r="F409" i="1" s="1"/>
  <c r="F367" i="1" s="1"/>
  <c r="F418" i="1"/>
  <c r="F416" i="1"/>
  <c r="G408" i="1" l="1"/>
  <c r="G407" i="1" s="1"/>
  <c r="H367" i="1"/>
  <c r="G225" i="1"/>
  <c r="G19" i="1" s="1"/>
  <c r="G18" i="1"/>
  <c r="G369" i="1"/>
  <c r="G34" i="1"/>
  <c r="G389" i="1"/>
  <c r="G35" i="1"/>
  <c r="H416" i="1"/>
  <c r="H418" i="1"/>
  <c r="H410" i="1"/>
  <c r="H409" i="1"/>
  <c r="G415" i="1"/>
  <c r="H384" i="1" s="1"/>
  <c r="G51" i="1"/>
  <c r="G357" i="1"/>
  <c r="F415" i="1"/>
  <c r="F408" i="1"/>
  <c r="H408" i="1" l="1"/>
  <c r="F407" i="1"/>
  <c r="F412" i="1" s="1"/>
  <c r="F414" i="1"/>
  <c r="F413" i="1" s="1"/>
  <c r="F420" i="1" s="1"/>
  <c r="F383" i="1"/>
  <c r="J384" i="1"/>
  <c r="H383" i="1"/>
  <c r="I384" i="1"/>
  <c r="G20" i="1"/>
  <c r="G117" i="1"/>
  <c r="G14" i="1"/>
  <c r="G16" i="1" s="1"/>
  <c r="G36" i="1"/>
  <c r="G414" i="1"/>
  <c r="H415" i="1"/>
  <c r="G412" i="1"/>
  <c r="G268" i="1"/>
  <c r="H35" i="1" l="1"/>
  <c r="J383" i="1"/>
  <c r="I383" i="1"/>
  <c r="H389" i="1"/>
  <c r="F389" i="1"/>
  <c r="G22" i="1"/>
  <c r="G38" i="1" s="1"/>
  <c r="H412" i="1"/>
  <c r="H407" i="1"/>
  <c r="G413" i="1"/>
  <c r="H414" i="1"/>
  <c r="J367" i="1"/>
  <c r="I367" i="1"/>
  <c r="H366" i="1"/>
  <c r="F366" i="1"/>
  <c r="H320" i="1"/>
  <c r="J356" i="1"/>
  <c r="J355" i="1"/>
  <c r="J354" i="1"/>
  <c r="J353" i="1"/>
  <c r="J352" i="1"/>
  <c r="J350" i="1"/>
  <c r="J349" i="1"/>
  <c r="J348" i="1"/>
  <c r="J347" i="1"/>
  <c r="J345" i="1"/>
  <c r="J344" i="1"/>
  <c r="J343" i="1"/>
  <c r="J342" i="1"/>
  <c r="J340" i="1"/>
  <c r="J339" i="1"/>
  <c r="J337" i="1"/>
  <c r="J336" i="1"/>
  <c r="J335" i="1"/>
  <c r="J334" i="1"/>
  <c r="J331" i="1"/>
  <c r="J329" i="1"/>
  <c r="J328" i="1"/>
  <c r="J326" i="1"/>
  <c r="J325" i="1"/>
  <c r="J324" i="1"/>
  <c r="J323" i="1"/>
  <c r="J322" i="1"/>
  <c r="J321" i="1"/>
  <c r="J319" i="1"/>
  <c r="J318" i="1"/>
  <c r="J315" i="1"/>
  <c r="J313" i="1"/>
  <c r="J312" i="1"/>
  <c r="I356" i="1"/>
  <c r="I355" i="1"/>
  <c r="I354" i="1"/>
  <c r="I353" i="1"/>
  <c r="I352" i="1"/>
  <c r="I350" i="1"/>
  <c r="I349" i="1"/>
  <c r="I348" i="1"/>
  <c r="I347" i="1"/>
  <c r="I345" i="1"/>
  <c r="I344" i="1"/>
  <c r="I343" i="1"/>
  <c r="I342" i="1"/>
  <c r="I340" i="1"/>
  <c r="I339" i="1"/>
  <c r="I337" i="1"/>
  <c r="I336" i="1"/>
  <c r="I335" i="1"/>
  <c r="I334" i="1"/>
  <c r="I331" i="1"/>
  <c r="I329" i="1"/>
  <c r="I328" i="1"/>
  <c r="I326" i="1"/>
  <c r="I325" i="1"/>
  <c r="I324" i="1"/>
  <c r="I323" i="1"/>
  <c r="I322" i="1"/>
  <c r="I321" i="1"/>
  <c r="I319" i="1"/>
  <c r="I318" i="1"/>
  <c r="I315" i="1"/>
  <c r="I313" i="1"/>
  <c r="I312" i="1"/>
  <c r="H351" i="1"/>
  <c r="H346" i="1"/>
  <c r="H341" i="1"/>
  <c r="H338" i="1"/>
  <c r="H333" i="1"/>
  <c r="H314" i="1"/>
  <c r="H311" i="1"/>
  <c r="F351" i="1"/>
  <c r="F346" i="1"/>
  <c r="F341" i="1"/>
  <c r="F338" i="1"/>
  <c r="F333" i="1"/>
  <c r="F320" i="1"/>
  <c r="F314" i="1"/>
  <c r="F311" i="1"/>
  <c r="I389" i="1" l="1"/>
  <c r="J389" i="1"/>
  <c r="F369" i="1"/>
  <c r="F34" i="1"/>
  <c r="H369" i="1"/>
  <c r="H34" i="1"/>
  <c r="G420" i="1"/>
  <c r="H420" i="1" s="1"/>
  <c r="H413" i="1"/>
  <c r="I327" i="1"/>
  <c r="J314" i="1"/>
  <c r="I333" i="1"/>
  <c r="I338" i="1"/>
  <c r="I346" i="1"/>
  <c r="I314" i="1"/>
  <c r="J366" i="1"/>
  <c r="I351" i="1"/>
  <c r="F357" i="1"/>
  <c r="I341" i="1"/>
  <c r="J346" i="1"/>
  <c r="I320" i="1"/>
  <c r="I366" i="1"/>
  <c r="I311" i="1"/>
  <c r="J316" i="1"/>
  <c r="J338" i="1"/>
  <c r="J327" i="1"/>
  <c r="H357" i="1"/>
  <c r="J351" i="1"/>
  <c r="J341" i="1"/>
  <c r="J333" i="1"/>
  <c r="J320" i="1"/>
  <c r="I316" i="1"/>
  <c r="J311" i="1"/>
  <c r="I369" i="1" l="1"/>
  <c r="J369" i="1"/>
  <c r="I357" i="1"/>
  <c r="J357" i="1"/>
  <c r="J294" i="1" l="1"/>
  <c r="I294" i="1"/>
  <c r="J293" i="1"/>
  <c r="I293" i="1"/>
  <c r="J292" i="1"/>
  <c r="I292" i="1"/>
  <c r="J282" i="1"/>
  <c r="J280" i="1"/>
  <c r="J276" i="1"/>
  <c r="I282" i="1"/>
  <c r="I280" i="1"/>
  <c r="I276" i="1"/>
  <c r="I261" i="1"/>
  <c r="I250" i="1"/>
  <c r="I248" i="1"/>
  <c r="J247" i="1"/>
  <c r="F247" i="1"/>
  <c r="I249" i="1"/>
  <c r="I246" i="1"/>
  <c r="I242" i="1"/>
  <c r="I240" i="1"/>
  <c r="I239" i="1"/>
  <c r="I237" i="1"/>
  <c r="I236" i="1"/>
  <c r="I235" i="1"/>
  <c r="I228" i="1"/>
  <c r="H260" i="1"/>
  <c r="J260" i="1" s="1"/>
  <c r="F260" i="1"/>
  <c r="F259" i="1" s="1"/>
  <c r="H245" i="1"/>
  <c r="F245" i="1"/>
  <c r="F238" i="1"/>
  <c r="J234" i="1"/>
  <c r="F234" i="1"/>
  <c r="H227" i="1"/>
  <c r="H226" i="1" s="1"/>
  <c r="F227" i="1"/>
  <c r="F226" i="1" s="1"/>
  <c r="H140" i="1"/>
  <c r="F140" i="1"/>
  <c r="H138" i="1"/>
  <c r="J138" i="1" s="1"/>
  <c r="F138" i="1"/>
  <c r="H136" i="1"/>
  <c r="F136" i="1"/>
  <c r="J168" i="1"/>
  <c r="F168" i="1"/>
  <c r="J151" i="1"/>
  <c r="I157" i="1"/>
  <c r="I219" i="1"/>
  <c r="I217" i="1"/>
  <c r="I214" i="1"/>
  <c r="I209" i="1"/>
  <c r="I208" i="1"/>
  <c r="I199" i="1"/>
  <c r="I197" i="1"/>
  <c r="I191" i="1"/>
  <c r="I190" i="1"/>
  <c r="I189" i="1"/>
  <c r="I187" i="1"/>
  <c r="I177" i="1"/>
  <c r="I176" i="1"/>
  <c r="I175" i="1"/>
  <c r="I174" i="1"/>
  <c r="I173" i="1"/>
  <c r="I171" i="1"/>
  <c r="I167" i="1"/>
  <c r="I166" i="1"/>
  <c r="I165" i="1"/>
  <c r="I164" i="1"/>
  <c r="I163" i="1"/>
  <c r="I162" i="1"/>
  <c r="I161" i="1"/>
  <c r="I160" i="1"/>
  <c r="I159" i="1"/>
  <c r="I156" i="1"/>
  <c r="I155" i="1"/>
  <c r="I154" i="1"/>
  <c r="I153" i="1"/>
  <c r="I152" i="1"/>
  <c r="I150" i="1"/>
  <c r="I149" i="1"/>
  <c r="I148" i="1"/>
  <c r="I147" i="1"/>
  <c r="I141" i="1"/>
  <c r="I139" i="1"/>
  <c r="I137" i="1"/>
  <c r="J218" i="1"/>
  <c r="F218" i="1"/>
  <c r="J216" i="1"/>
  <c r="F216" i="1"/>
  <c r="J213" i="1"/>
  <c r="J207" i="1"/>
  <c r="F207" i="1"/>
  <c r="F206" i="1" s="1"/>
  <c r="H198" i="1"/>
  <c r="F198" i="1"/>
  <c r="H196" i="1"/>
  <c r="H195" i="1" s="1"/>
  <c r="F196" i="1"/>
  <c r="F188" i="1"/>
  <c r="H186" i="1"/>
  <c r="F186" i="1"/>
  <c r="F170" i="1"/>
  <c r="F158" i="1"/>
  <c r="F146" i="1"/>
  <c r="H114" i="1"/>
  <c r="H113" i="1" s="1"/>
  <c r="F114" i="1"/>
  <c r="F113" i="1" s="1"/>
  <c r="H109" i="1"/>
  <c r="J109" i="1" s="1"/>
  <c r="F109" i="1"/>
  <c r="F108" i="1" s="1"/>
  <c r="H103" i="1"/>
  <c r="F103" i="1"/>
  <c r="H101" i="1"/>
  <c r="F101" i="1"/>
  <c r="H95" i="1"/>
  <c r="F95" i="1"/>
  <c r="H92" i="1"/>
  <c r="F92" i="1"/>
  <c r="H89" i="1"/>
  <c r="F89" i="1"/>
  <c r="H81" i="1"/>
  <c r="F81" i="1"/>
  <c r="H79" i="1"/>
  <c r="F79" i="1"/>
  <c r="H73" i="1"/>
  <c r="F73" i="1"/>
  <c r="H70" i="1"/>
  <c r="F70" i="1"/>
  <c r="H67" i="1"/>
  <c r="F67" i="1"/>
  <c r="H62" i="1"/>
  <c r="F62" i="1"/>
  <c r="H59" i="1"/>
  <c r="F59" i="1"/>
  <c r="H53" i="1"/>
  <c r="F53" i="1"/>
  <c r="J186" i="1" l="1"/>
  <c r="H185" i="1"/>
  <c r="H135" i="1"/>
  <c r="H134" i="1" s="1"/>
  <c r="F76" i="1"/>
  <c r="F279" i="1" s="1"/>
  <c r="H76" i="1"/>
  <c r="F52" i="1"/>
  <c r="I101" i="1"/>
  <c r="F233" i="1"/>
  <c r="F225" i="1" s="1"/>
  <c r="J245" i="1"/>
  <c r="J87" i="1"/>
  <c r="I87" i="1"/>
  <c r="H281" i="1"/>
  <c r="F135" i="1"/>
  <c r="I245" i="1"/>
  <c r="I238" i="1"/>
  <c r="H259" i="1"/>
  <c r="I259" i="1" s="1"/>
  <c r="J227" i="1"/>
  <c r="I260" i="1"/>
  <c r="J226" i="1"/>
  <c r="I168" i="1"/>
  <c r="J238" i="1"/>
  <c r="I140" i="1"/>
  <c r="I234" i="1"/>
  <c r="I226" i="1"/>
  <c r="I227" i="1"/>
  <c r="J140" i="1"/>
  <c r="I138" i="1"/>
  <c r="I73" i="1"/>
  <c r="F195" i="1"/>
  <c r="I146" i="1"/>
  <c r="I198" i="1"/>
  <c r="F185" i="1"/>
  <c r="F145" i="1"/>
  <c r="I188" i="1"/>
  <c r="I207" i="1"/>
  <c r="I216" i="1"/>
  <c r="H206" i="1"/>
  <c r="I213" i="1"/>
  <c r="J136" i="1"/>
  <c r="I170" i="1"/>
  <c r="I196" i="1"/>
  <c r="I158" i="1"/>
  <c r="J146" i="1"/>
  <c r="I151" i="1"/>
  <c r="I218" i="1"/>
  <c r="J158" i="1"/>
  <c r="J170" i="1"/>
  <c r="J188" i="1"/>
  <c r="F212" i="1"/>
  <c r="J196" i="1"/>
  <c r="I186" i="1"/>
  <c r="J198" i="1"/>
  <c r="H100" i="1"/>
  <c r="H106" i="1" s="1"/>
  <c r="I136" i="1"/>
  <c r="J114" i="1"/>
  <c r="I114" i="1"/>
  <c r="H108" i="1"/>
  <c r="F100" i="1"/>
  <c r="F106" i="1" s="1"/>
  <c r="F277" i="1" s="1"/>
  <c r="I109" i="1"/>
  <c r="I103" i="1"/>
  <c r="I95" i="1"/>
  <c r="I81" i="1"/>
  <c r="F88" i="1"/>
  <c r="F99" i="1" s="1"/>
  <c r="F278" i="1" s="1"/>
  <c r="I92" i="1"/>
  <c r="H88" i="1"/>
  <c r="H99" i="1" s="1"/>
  <c r="H278" i="1" s="1"/>
  <c r="I89" i="1"/>
  <c r="F78" i="1"/>
  <c r="H78" i="1"/>
  <c r="F66" i="1"/>
  <c r="H66" i="1"/>
  <c r="I79" i="1"/>
  <c r="I70" i="1"/>
  <c r="H52" i="1"/>
  <c r="I67" i="1"/>
  <c r="I62" i="1"/>
  <c r="I59" i="1"/>
  <c r="I53" i="1"/>
  <c r="H225" i="1" l="1"/>
  <c r="H268" i="1" s="1"/>
  <c r="F283" i="1"/>
  <c r="F134" i="1"/>
  <c r="F18" i="1" s="1"/>
  <c r="J106" i="1"/>
  <c r="H277" i="1"/>
  <c r="I106" i="1"/>
  <c r="I251" i="1"/>
  <c r="J251" i="1" s="1"/>
  <c r="I200" i="1"/>
  <c r="J200" i="1" s="1"/>
  <c r="H19" i="1"/>
  <c r="I220" i="1"/>
  <c r="J220" i="1" s="1"/>
  <c r="J185" i="1"/>
  <c r="I192" i="1"/>
  <c r="J192" i="1" s="1"/>
  <c r="J233" i="1"/>
  <c r="J145" i="1"/>
  <c r="J206" i="1"/>
  <c r="I210" i="1"/>
  <c r="J210" i="1" s="1"/>
  <c r="I278" i="1"/>
  <c r="J278" i="1"/>
  <c r="I76" i="1"/>
  <c r="H279" i="1"/>
  <c r="I281" i="1"/>
  <c r="J281" i="1"/>
  <c r="J243" i="1"/>
  <c r="I243" i="1"/>
  <c r="J135" i="1"/>
  <c r="J76" i="1"/>
  <c r="J107" i="1"/>
  <c r="I107" i="1"/>
  <c r="J99" i="1"/>
  <c r="I99" i="1"/>
  <c r="J259" i="1"/>
  <c r="I233" i="1"/>
  <c r="I135" i="1"/>
  <c r="F19" i="1"/>
  <c r="I185" i="1"/>
  <c r="I145" i="1"/>
  <c r="I206" i="1"/>
  <c r="J195" i="1"/>
  <c r="I195" i="1"/>
  <c r="J212" i="1"/>
  <c r="I212" i="1"/>
  <c r="H291" i="1" l="1"/>
  <c r="H298" i="1" s="1"/>
  <c r="I277" i="1"/>
  <c r="J277" i="1"/>
  <c r="I134" i="1"/>
  <c r="H283" i="1"/>
  <c r="I283" i="1" s="1"/>
  <c r="J279" i="1"/>
  <c r="I279" i="1"/>
  <c r="I178" i="1"/>
  <c r="J178" i="1" s="1"/>
  <c r="J225" i="1"/>
  <c r="I225" i="1"/>
  <c r="J134" i="1"/>
  <c r="H18" i="1"/>
  <c r="F268" i="1"/>
  <c r="J283" i="1" l="1"/>
  <c r="J291" i="1"/>
  <c r="I291" i="1"/>
  <c r="I268" i="1"/>
  <c r="J268" i="1"/>
  <c r="J298" i="1" l="1"/>
  <c r="I298" i="1"/>
  <c r="I71" i="1"/>
  <c r="I115" i="1"/>
  <c r="I105" i="1"/>
  <c r="I110" i="1"/>
  <c r="I104" i="1"/>
  <c r="I97" i="1"/>
  <c r="I96" i="1"/>
  <c r="I94" i="1"/>
  <c r="I93" i="1"/>
  <c r="I91" i="1"/>
  <c r="I90" i="1"/>
  <c r="I85" i="1"/>
  <c r="I83" i="1"/>
  <c r="I82" i="1"/>
  <c r="I80" i="1"/>
  <c r="I74" i="1"/>
  <c r="I72" i="1"/>
  <c r="I69" i="1"/>
  <c r="I68" i="1"/>
  <c r="I64" i="1"/>
  <c r="I63" i="1"/>
  <c r="I61" i="1"/>
  <c r="I60" i="1"/>
  <c r="I58" i="1"/>
  <c r="I57" i="1"/>
  <c r="I56" i="1"/>
  <c r="I55" i="1"/>
  <c r="I54" i="1"/>
  <c r="J108" i="1"/>
  <c r="I108" i="1" l="1"/>
  <c r="F112" i="1"/>
  <c r="F15" i="1" s="1"/>
  <c r="F51" i="1"/>
  <c r="F14" i="1" s="1"/>
  <c r="H36" i="1"/>
  <c r="F36" i="1"/>
  <c r="H20" i="1"/>
  <c r="F20" i="1"/>
  <c r="F16" i="1" l="1"/>
  <c r="F22" i="1" s="1"/>
  <c r="F38" i="1" s="1"/>
  <c r="I100" i="1"/>
  <c r="J100" i="1"/>
  <c r="I88" i="1"/>
  <c r="J88" i="1"/>
  <c r="F117" i="1"/>
  <c r="J52" i="1"/>
  <c r="I52" i="1"/>
  <c r="J66" i="1"/>
  <c r="I66" i="1"/>
  <c r="I78" i="1"/>
  <c r="J78" i="1"/>
  <c r="J113" i="1"/>
  <c r="I113" i="1"/>
  <c r="H51" i="1"/>
  <c r="H112" i="1"/>
  <c r="H15" i="1" s="1"/>
  <c r="H14" i="1" l="1"/>
  <c r="H16" i="1" s="1"/>
  <c r="H22" i="1" s="1"/>
  <c r="H38" i="1" s="1"/>
  <c r="H117" i="1"/>
  <c r="I112" i="1"/>
  <c r="J112" i="1"/>
  <c r="I51" i="1"/>
  <c r="J51" i="1"/>
  <c r="J117" i="1" l="1"/>
  <c r="I117" i="1"/>
  <c r="G777" i="1"/>
  <c r="H777" i="1" s="1"/>
  <c r="H779" i="1"/>
  <c r="G765" i="1" l="1"/>
  <c r="G744" i="1" l="1"/>
  <c r="H765" i="1"/>
  <c r="H744" i="1" l="1"/>
  <c r="G450" i="1"/>
  <c r="G508" i="1"/>
  <c r="G1125" i="1" l="1"/>
  <c r="H1125" i="1" s="1"/>
  <c r="H508" i="1"/>
  <c r="H450" i="1"/>
  <c r="G447" i="1"/>
  <c r="H447" i="1" l="1"/>
  <c r="G464" i="1"/>
  <c r="H464" i="1" s="1"/>
</calcChain>
</file>

<file path=xl/sharedStrings.xml><?xml version="1.0" encoding="utf-8"?>
<sst xmlns="http://schemas.openxmlformats.org/spreadsheetml/2006/main" count="1690" uniqueCount="696">
  <si>
    <t>1. OPĆI DIO</t>
  </si>
  <si>
    <t xml:space="preserve">A. RAČUN PRIHODA I RASHODA    </t>
  </si>
  <si>
    <t>Prihodi poslovanja</t>
  </si>
  <si>
    <t>Prihodi od prodaje nefinancijske imovine</t>
  </si>
  <si>
    <t>Ukupni prihodi</t>
  </si>
  <si>
    <t>Rashodi poslovanja</t>
  </si>
  <si>
    <t>Rashodi za nabavu nefinancijske imovine</t>
  </si>
  <si>
    <t>Ukupno rashodi</t>
  </si>
  <si>
    <t>RAZLIKA VIŠAK/MANJAK</t>
  </si>
  <si>
    <t>RASPOLOŽIVA SREDSTVA IZ PRETHODNIH GODINA</t>
  </si>
  <si>
    <t>Ukupan donos viška/manjka iz prethodnih godina</t>
  </si>
  <si>
    <t>Dio koji će se rasporediti/pokriti u razdoblju</t>
  </si>
  <si>
    <t>B. RAČUN FINANCIRANJA</t>
  </si>
  <si>
    <t>Primici od financijske imovine i zaduživanja</t>
  </si>
  <si>
    <t>Izdaci za financijsku imovinu i otplate zajmova</t>
  </si>
  <si>
    <t>Neto financiranje</t>
  </si>
  <si>
    <t>Višak/manjak+neto financiranje+raspoloživa sredstva iz prethodnih godina</t>
  </si>
  <si>
    <t>PRIHODI PO EKONOMSKOJ KLASIFIKACIJI</t>
  </si>
  <si>
    <t>Brojčana oznaka</t>
  </si>
  <si>
    <t>Naziv računa</t>
  </si>
  <si>
    <t>Prihodi od poreza</t>
  </si>
  <si>
    <t>Porez na dohodak od nesamostalnog rada</t>
  </si>
  <si>
    <t>Porez na dohodak od samostalnih djelatnosti</t>
  </si>
  <si>
    <t>Porez na dohodak od imovine i imovinskih prava</t>
  </si>
  <si>
    <t>Porez na dohodak od kapitala</t>
  </si>
  <si>
    <t>Porez na dohodak po godišnjoj prijavi</t>
  </si>
  <si>
    <t>Stalni porezi na nepokretnu imovinu</t>
  </si>
  <si>
    <t>Povremeni porezi na imovinu</t>
  </si>
  <si>
    <t>Porez na promet</t>
  </si>
  <si>
    <t>Porez na korištenje dobara ili izvođenje aktivnosti</t>
  </si>
  <si>
    <t>Pomoći iz inozemstva ili subjakata unutar općeg proračuna</t>
  </si>
  <si>
    <t>Tekuće pomoći iz drugih proračuna</t>
  </si>
  <si>
    <t>Kapitalne pomoći iz drugih proračuna</t>
  </si>
  <si>
    <t>Tekuće pomoći izvanproračunskih korisnika</t>
  </si>
  <si>
    <t>Kapitalne pomoći od izvanproračunskih korisnika</t>
  </si>
  <si>
    <t>Kapitalne pomoći temeljem prijenosa EU sredstava</t>
  </si>
  <si>
    <t>Prihodi od imovine</t>
  </si>
  <si>
    <t>Kamate na oročena sredstva i depozite po viđenju</t>
  </si>
  <si>
    <t>Naknada za koncesije i uporabu pomorskog dobra</t>
  </si>
  <si>
    <t>Prihodi od zakupa i iznajmljivanja imovine</t>
  </si>
  <si>
    <t>Naknada za korištenje nefinancijske imovine</t>
  </si>
  <si>
    <t>Ostali prihodi od nefinancijske imovine</t>
  </si>
  <si>
    <t>Prihodi od upravnih i administratvinih pristojbi, pristojbi po posebnim propisima i naknada</t>
  </si>
  <si>
    <t>Ostale upravne pristojbe i naknade</t>
  </si>
  <si>
    <t>Ostale pristojbe i naknade</t>
  </si>
  <si>
    <t>Prihodi vodnog gospodarstva</t>
  </si>
  <si>
    <t>Ostali nespomenuti prihodi</t>
  </si>
  <si>
    <t>Komunalni doprinosi</t>
  </si>
  <si>
    <t>Komunalne naknade</t>
  </si>
  <si>
    <t>Prihodi od prodaje proizvoda i robe te pruženih usluga i prihodi od donacija</t>
  </si>
  <si>
    <t>Prihodi od pruženih usluga</t>
  </si>
  <si>
    <t>Tekuće donacije</t>
  </si>
  <si>
    <t>Kapitalne donacije</t>
  </si>
  <si>
    <t>Prihodi od prodaje neproizvedene dugotrajne imovine</t>
  </si>
  <si>
    <t>Zemljište</t>
  </si>
  <si>
    <t>Kazne, upravne mjere i ostali prihodi</t>
  </si>
  <si>
    <t>UKUPNO PRIHODI</t>
  </si>
  <si>
    <t>Indeks 6/3*100</t>
  </si>
  <si>
    <t>Indeks 6/5*100</t>
  </si>
  <si>
    <t>RASHODI PO EKONOMSKOJ KLASIFIKACIJI</t>
  </si>
  <si>
    <t>Porez i prirez na dohodak</t>
  </si>
  <si>
    <t>Porezi na imovinu</t>
  </si>
  <si>
    <t>Porezi na robu i usluge</t>
  </si>
  <si>
    <t>Pomoći proračunu iz drugih proračuna</t>
  </si>
  <si>
    <t>Pomoći od izvanproračunskih korisnika</t>
  </si>
  <si>
    <t>Pomoći temeljem prijenosa EU sredstava</t>
  </si>
  <si>
    <t>Prihodi od financijske imovine</t>
  </si>
  <si>
    <t>Prihodi od nefinancijske imovine</t>
  </si>
  <si>
    <t>Upravne i administrativne pristojbe</t>
  </si>
  <si>
    <t>Prihodi po posebnim propisima</t>
  </si>
  <si>
    <t>Komunalni doprinosi i naknade</t>
  </si>
  <si>
    <t>Prihodi od prodaje proizvoda i robe te pruženih usluga</t>
  </si>
  <si>
    <t>Donacije od pravnih i fizičkih osoba izvan općeg proračuna</t>
  </si>
  <si>
    <t>Prihodi od prodaje materijalne imovine - prirodnih bogatstava</t>
  </si>
  <si>
    <t>Plaće (Bruto)</t>
  </si>
  <si>
    <t>Plaće za redovni rad</t>
  </si>
  <si>
    <t>Ostali rashodi za zaposlene</t>
  </si>
  <si>
    <t>Doprinosi za obvezno zdravstveno osiguranje</t>
  </si>
  <si>
    <t>Rashodi za zaposlene</t>
  </si>
  <si>
    <t>Materijalni rashodi</t>
  </si>
  <si>
    <t>Naknade troškova zaposlenima</t>
  </si>
  <si>
    <t>Službena putovanja</t>
  </si>
  <si>
    <t>Naknade za prijevoz, za rad na terenu i odvojeni život</t>
  </si>
  <si>
    <t>Stručno usavršavanje zaposlenika</t>
  </si>
  <si>
    <t>Ostale naknade troškova zaposlenima</t>
  </si>
  <si>
    <t>Rashodi za materijal i energiju</t>
  </si>
  <si>
    <t>Uredski materijal i ostali materijalni rashodi</t>
  </si>
  <si>
    <t>Energija</t>
  </si>
  <si>
    <t>Materijal i djelovi za tekuće i investicijsko održavanje</t>
  </si>
  <si>
    <t>Materijal i sirovine</t>
  </si>
  <si>
    <t>Sitni inventar i auto gume</t>
  </si>
  <si>
    <t>Rashodi za usluge</t>
  </si>
  <si>
    <t>Usluge telefona, pošte i prijevoza</t>
  </si>
  <si>
    <t>Usluge tekućeg i investicijskog održavanja</t>
  </si>
  <si>
    <t>Usluge promidžbe i informiranja</t>
  </si>
  <si>
    <t>Komunalne usluge</t>
  </si>
  <si>
    <t>Zakupnine i najamnine</t>
  </si>
  <si>
    <t>Zdravstvene i veterinarske usluge</t>
  </si>
  <si>
    <t>Intelektualne i osobne usluge</t>
  </si>
  <si>
    <t>Računalne usluge</t>
  </si>
  <si>
    <t>Ostale usluge</t>
  </si>
  <si>
    <t>Ostali nespomenuti rashodi poslovanja</t>
  </si>
  <si>
    <t>Naknade za rad predstavničkih i izvršnih tijela povjerenstva i slično</t>
  </si>
  <si>
    <t>Reprezentacija</t>
  </si>
  <si>
    <t>Članarine i norme</t>
  </si>
  <si>
    <t>Pristojbe i naknade</t>
  </si>
  <si>
    <t>Troškovi sudskih postupaka</t>
  </si>
  <si>
    <t>Financijski rashodi</t>
  </si>
  <si>
    <t>Kamate za primljene kredite i zajmove</t>
  </si>
  <si>
    <t>Kamate za primljene kredite i zajmove od kreditnih i ostalih financijskih institucija izvan javnog sektora</t>
  </si>
  <si>
    <t>Ostali financijski rashodi</t>
  </si>
  <si>
    <t>Bankarske usluge i usluge platnog prometa</t>
  </si>
  <si>
    <t>Zatezne kamate</t>
  </si>
  <si>
    <t>Ostali nespomenuti financijski rashodi</t>
  </si>
  <si>
    <t>Subvencije</t>
  </si>
  <si>
    <t>Subvencije trgovačkim društvima u javnom sektoru</t>
  </si>
  <si>
    <t>Subvencije trgovačkim društvima, zadrugama, poljoprivrednicima i obrtnicima izvan javnog sektora</t>
  </si>
  <si>
    <t>Subvencije poljoprivrednicima i obrtnicima</t>
  </si>
  <si>
    <t>Naknade građanima i kućanstvima na temelju osiguranja i druge naknade</t>
  </si>
  <si>
    <t>Ostale naknade građanima i kućanstvima iz proračuna</t>
  </si>
  <si>
    <t>Naknade građanima i kućanstvima u novcu</t>
  </si>
  <si>
    <t>Naknade građanima i kućanstvima u naravi</t>
  </si>
  <si>
    <t xml:space="preserve">Ostali rashodi  </t>
  </si>
  <si>
    <t>Tekuće donacije u novcu</t>
  </si>
  <si>
    <t>Kapitalne donacije neprofitnim organizacijama</t>
  </si>
  <si>
    <t>Kapitalne pomoći</t>
  </si>
  <si>
    <t>Kapitalne pomoći kreditnim i ostalim financijskim institucijama te trgovačkim društvima u javnom sektoru</t>
  </si>
  <si>
    <t>Službena, radna i zaštitna odjeća i obuća</t>
  </si>
  <si>
    <t>Naknade troškova osobama izvan radnog odnosa</t>
  </si>
  <si>
    <t>Premije osiguranja</t>
  </si>
  <si>
    <t>Doprinosi na plaće</t>
  </si>
  <si>
    <t>Rashodi za nabavu neproizvedene dugotrajne imovine</t>
  </si>
  <si>
    <t>Materijalna imovina - prirodna bogatstva</t>
  </si>
  <si>
    <t>Rashodi za nabavu proizvedene dugotrajne imovine</t>
  </si>
  <si>
    <t>Građevinski objekti</t>
  </si>
  <si>
    <t>Poslovni objekti</t>
  </si>
  <si>
    <t>Ceste, željeznice i ostali prometni objekti</t>
  </si>
  <si>
    <t>Ostali građevinski objekti</t>
  </si>
  <si>
    <t>Postrojenja i oprema</t>
  </si>
  <si>
    <t>Uredska oprema i namještaj</t>
  </si>
  <si>
    <t>Komunikacijska operma</t>
  </si>
  <si>
    <t>Uređaji, strojevi i opema za ostale namjene</t>
  </si>
  <si>
    <t>Knjige, umjetnička djela i ostale izložbene vrijednosti</t>
  </si>
  <si>
    <t xml:space="preserve">Knjige  </t>
  </si>
  <si>
    <t>Ostala nematerijalna imovina</t>
  </si>
  <si>
    <t>Umjetnička, literarna i znanstvena djela</t>
  </si>
  <si>
    <t>Rashodi za dodatna ulaganja na nefinancijskoj imovini</t>
  </si>
  <si>
    <t>Dodatna ulaganja na građevinskim objektima</t>
  </si>
  <si>
    <t>Ulaganja u računalne programe</t>
  </si>
  <si>
    <t>Ostala nematerijalna proizvedena imovina</t>
  </si>
  <si>
    <t>UKUPNO RASHODI</t>
  </si>
  <si>
    <t>PRIHODI PREMA IZVORIMA FINANCIRANJA</t>
  </si>
  <si>
    <t>Naziv izvora financiranja</t>
  </si>
  <si>
    <t>Opći prihodi i primici</t>
  </si>
  <si>
    <t>Vlastiti prihodi</t>
  </si>
  <si>
    <t>Prihodi za posebne namjene</t>
  </si>
  <si>
    <t>Donacije</t>
  </si>
  <si>
    <t>UKUPNO</t>
  </si>
  <si>
    <t>RASHODI PREMA IZVORIMA FINANCIRANJA</t>
  </si>
  <si>
    <t>RASHODI PREMA FUNKCIJSKOJ KLASIFIKACIJI</t>
  </si>
  <si>
    <t xml:space="preserve">Naziv </t>
  </si>
  <si>
    <t>01</t>
  </si>
  <si>
    <t>Opće javne usluge</t>
  </si>
  <si>
    <t>011</t>
  </si>
  <si>
    <t>Izvršna i zakonodavna tijela, financijski i fiskalni poslovi, vanjski poslovi</t>
  </si>
  <si>
    <t>013</t>
  </si>
  <si>
    <t>Opće usluge</t>
  </si>
  <si>
    <t>02</t>
  </si>
  <si>
    <t>Obrana</t>
  </si>
  <si>
    <t>021</t>
  </si>
  <si>
    <t>Vojna obrana</t>
  </si>
  <si>
    <t>03</t>
  </si>
  <si>
    <t>Javni red i sigurnost</t>
  </si>
  <si>
    <t>032</t>
  </si>
  <si>
    <t>Usluge protupožarne zaštite</t>
  </si>
  <si>
    <t>036</t>
  </si>
  <si>
    <t>Rashodi za javni red i sigurnost koji nisu drugdje svrstani</t>
  </si>
  <si>
    <t>04</t>
  </si>
  <si>
    <t>Ekonomski poslovi</t>
  </si>
  <si>
    <t>041</t>
  </si>
  <si>
    <t>Opći ekonomski, trgovački i poslovi vezani uz rad</t>
  </si>
  <si>
    <t>042</t>
  </si>
  <si>
    <t>Poljoprivreda, šumarstvo, ribarstvo i lov</t>
  </si>
  <si>
    <t>043</t>
  </si>
  <si>
    <t>Gorivo i energija</t>
  </si>
  <si>
    <t>045</t>
  </si>
  <si>
    <t>Promet</t>
  </si>
  <si>
    <t>046</t>
  </si>
  <si>
    <t>Komunikacije</t>
  </si>
  <si>
    <t>047</t>
  </si>
  <si>
    <t>Ostale industrije</t>
  </si>
  <si>
    <t>05</t>
  </si>
  <si>
    <t>Zaštita okoliša</t>
  </si>
  <si>
    <t>051</t>
  </si>
  <si>
    <t>Gospodarenje otpadom</t>
  </si>
  <si>
    <t>052</t>
  </si>
  <si>
    <t>Gospodarenje otpadnim vodama</t>
  </si>
  <si>
    <t>054</t>
  </si>
  <si>
    <t>Zaštita bioraznolikosti i krajolika</t>
  </si>
  <si>
    <t>06</t>
  </si>
  <si>
    <t>Usluge unapređenja stanovanja i zajednice</t>
  </si>
  <si>
    <t>062</t>
  </si>
  <si>
    <t>Razvoj zajednice</t>
  </si>
  <si>
    <t>063</t>
  </si>
  <si>
    <t>Opskrba vodom</t>
  </si>
  <si>
    <t>064</t>
  </si>
  <si>
    <t>Ulična rasvjeta</t>
  </si>
  <si>
    <t>066</t>
  </si>
  <si>
    <t>07</t>
  </si>
  <si>
    <t>Zdravstvo</t>
  </si>
  <si>
    <t>072</t>
  </si>
  <si>
    <t>Službe za vanjske pacijente</t>
  </si>
  <si>
    <t>074</t>
  </si>
  <si>
    <t>Službe javnog zdravstva</t>
  </si>
  <si>
    <t>08</t>
  </si>
  <si>
    <t>Rekreacija, kultura i religija</t>
  </si>
  <si>
    <t>081</t>
  </si>
  <si>
    <t>Službe rekreacije i sporta</t>
  </si>
  <si>
    <t>082</t>
  </si>
  <si>
    <t>Službe kulture</t>
  </si>
  <si>
    <t>083</t>
  </si>
  <si>
    <t>Službe emitiranja i izdavanja</t>
  </si>
  <si>
    <t>084</t>
  </si>
  <si>
    <t>Religijske i druge službe zajednice</t>
  </si>
  <si>
    <t>09</t>
  </si>
  <si>
    <t>Obrazovanje</t>
  </si>
  <si>
    <t>091</t>
  </si>
  <si>
    <t>Predškolsko i osnovno obrazovanje</t>
  </si>
  <si>
    <t>092</t>
  </si>
  <si>
    <t>Srednjoškolsko obrazovanje</t>
  </si>
  <si>
    <t>094</t>
  </si>
  <si>
    <t>Visoka naobrazba</t>
  </si>
  <si>
    <t>095</t>
  </si>
  <si>
    <t>Obrazovanje koje se ne može definirati po stupnju</t>
  </si>
  <si>
    <t>10</t>
  </si>
  <si>
    <t>Socijalna zaštita</t>
  </si>
  <si>
    <t>101</t>
  </si>
  <si>
    <t>Bolest i invaliditet</t>
  </si>
  <si>
    <t>102</t>
  </si>
  <si>
    <t>Starost</t>
  </si>
  <si>
    <t>104</t>
  </si>
  <si>
    <t>Obitelj i djeca</t>
  </si>
  <si>
    <t>106</t>
  </si>
  <si>
    <t>Stanovanje</t>
  </si>
  <si>
    <t>109</t>
  </si>
  <si>
    <t>Aktivnosti socijalne zaštite koje nisu drugdje svrstane</t>
  </si>
  <si>
    <t>Rash.vez za stan. i kom. pog. koji nisu. drug. svrst.</t>
  </si>
  <si>
    <t>Primljeni kratkoročni zajmovi</t>
  </si>
  <si>
    <t>RAČUN FINANCIRANJA PREMA EKONOMSKOJ KLASIFIKACIJI - PRIMICI</t>
  </si>
  <si>
    <t>RAČUN FINANCIRANJA PREMA EKONOMSKOJ KLASIFIKACIJI - IZDACI</t>
  </si>
  <si>
    <t>Otplata glavnice primljenih kredita i zajmova od kreditnih i ostalih financijskih institucija izvan javnog sektora</t>
  </si>
  <si>
    <t>RAČUN FINANCIRANJA - ANALITIČKI PRIKAZ</t>
  </si>
  <si>
    <t>Indeks     4/3*100</t>
  </si>
  <si>
    <t>Izdaci za financijsku imovinu i otpate zajmova</t>
  </si>
  <si>
    <t>Izdaci za otplatu glavnice primljenih kredita i zajmova</t>
  </si>
  <si>
    <t>Otplata glavnice primljenih kredita od tuzemnih kreditnih institucija izvan javnog sektora</t>
  </si>
  <si>
    <t>Otplata glavnice primljenih kredita od tuzemnih kreditnih institucija izvan javnog sektora - dugoročnih</t>
  </si>
  <si>
    <t>Otplata glavnice primljenih zajmova od ostalih tuzemnih finanicjskih institucija izvan javnog sektora</t>
  </si>
  <si>
    <t>Otplata glavnice primljenih zajmova od ostalih tuzemnih financijskih institucija izvan javnog sektora - kratkoročnih</t>
  </si>
  <si>
    <t>UKUPNO IZDACI</t>
  </si>
  <si>
    <t>UKUPNO PRIMICI</t>
  </si>
  <si>
    <t>Primici od zaduživanja</t>
  </si>
  <si>
    <t>Primljeni krediti i zajmovi od kreditnih i ostalih financijskih institucija izvan javnog sektora</t>
  </si>
  <si>
    <t>Primljeni zajmovi od ostalih tuzemnih institucija izvan javnog sektora</t>
  </si>
  <si>
    <t>Primljeni zajmovi od ostalih tuzemnih institucija izvan javnog sektora - kratkoročni</t>
  </si>
  <si>
    <t>2. POSEBNI DIO</t>
  </si>
  <si>
    <t>POSEBNI DIO - PREMA ORGANIZACIJSKOJ KLASIFIKACIJI</t>
  </si>
  <si>
    <t>OPĆINSKO VIJEĆE</t>
  </si>
  <si>
    <t>JEDINSTVENI UPRAVNI ODJEL</t>
  </si>
  <si>
    <t>KNJIŽNICA</t>
  </si>
  <si>
    <t>001</t>
  </si>
  <si>
    <t>00101</t>
  </si>
  <si>
    <t>Općinsko vijeće</t>
  </si>
  <si>
    <t>002</t>
  </si>
  <si>
    <t>00201</t>
  </si>
  <si>
    <t>Poslovanje Jedinstvenog upravnog odjela</t>
  </si>
  <si>
    <t>00202</t>
  </si>
  <si>
    <t>Komunalna infrastruktura</t>
  </si>
  <si>
    <t>00203</t>
  </si>
  <si>
    <t>Prostorno uređenje i zaštita okoliša</t>
  </si>
  <si>
    <t>00204</t>
  </si>
  <si>
    <t>Zaštita i spašavanje</t>
  </si>
  <si>
    <t>00205</t>
  </si>
  <si>
    <t>Školstvo, zdravstvo i socijalna skrb</t>
  </si>
  <si>
    <t>00206</t>
  </si>
  <si>
    <t>Kultura, sport i religija</t>
  </si>
  <si>
    <t>00207</t>
  </si>
  <si>
    <t>Poljoprivreda</t>
  </si>
  <si>
    <t>00208</t>
  </si>
  <si>
    <t>Subvencije i pomoći trgovačkim društvima i unutar općeg proračuna</t>
  </si>
  <si>
    <t>003</t>
  </si>
  <si>
    <t>PREDŠKOLSKI ODGOJ</t>
  </si>
  <si>
    <t>00301</t>
  </si>
  <si>
    <t>Dječji vrtić "Orkulice" Sali</t>
  </si>
  <si>
    <t>00302</t>
  </si>
  <si>
    <t>Dječji vrtić "Latica" Zadar</t>
  </si>
  <si>
    <t>004</t>
  </si>
  <si>
    <t>00401</t>
  </si>
  <si>
    <t>Hrvatska knjižnica i čitaonica Sali</t>
  </si>
  <si>
    <t>00402</t>
  </si>
  <si>
    <t>Gradska knjižnica</t>
  </si>
  <si>
    <t>005</t>
  </si>
  <si>
    <t>MJESNA SAOUPRAVA</t>
  </si>
  <si>
    <t>00501</t>
  </si>
  <si>
    <t>Mjesni odbori</t>
  </si>
  <si>
    <t>Ukupno izvršenje po organizacijskoj klasifikaciji</t>
  </si>
  <si>
    <t>POSEBNI DIO PREMA PROGRAMSKOJ KLASIFIKACIJI</t>
  </si>
  <si>
    <t>Naziv</t>
  </si>
  <si>
    <t>Redovna djelatnost Općinskog vijeća</t>
  </si>
  <si>
    <t>Razdjel 001</t>
  </si>
  <si>
    <t>Glava 00101</t>
  </si>
  <si>
    <t>Program 1000</t>
  </si>
  <si>
    <t>Aktivnost 100010</t>
  </si>
  <si>
    <t>Financiranje rada Općinskog vijeća</t>
  </si>
  <si>
    <t>Aktivnost 100030</t>
  </si>
  <si>
    <t>Financiranje političkih stranaka i članova izabranih sa liste grupe birača</t>
  </si>
  <si>
    <t>3223</t>
  </si>
  <si>
    <t>3291</t>
  </si>
  <si>
    <t>3811</t>
  </si>
  <si>
    <t>Naknade za rad predstavničkih i izvršnih tijela, povjerenstava i slično</t>
  </si>
  <si>
    <t>Razdjel 002</t>
  </si>
  <si>
    <t>Glava 00201</t>
  </si>
  <si>
    <t>Program 2000</t>
  </si>
  <si>
    <t>Redovna djelatnost Jedinstvenog upravnog odjela</t>
  </si>
  <si>
    <t>Aktivnost 200010</t>
  </si>
  <si>
    <t>3111</t>
  </si>
  <si>
    <t>Plaće za redovan rad</t>
  </si>
  <si>
    <t>3121</t>
  </si>
  <si>
    <t>3132</t>
  </si>
  <si>
    <t>3211</t>
  </si>
  <si>
    <t>3212</t>
  </si>
  <si>
    <t>Naknada za prijevoz, za rad na terenu i odvojeni život</t>
  </si>
  <si>
    <t>3213</t>
  </si>
  <si>
    <t>3214</t>
  </si>
  <si>
    <t>3236</t>
  </si>
  <si>
    <t>Aktivnost 200020</t>
  </si>
  <si>
    <t>3221</t>
  </si>
  <si>
    <t>Aktivnost200030</t>
  </si>
  <si>
    <t>3231</t>
  </si>
  <si>
    <t>Usluge, telefona, pošte i prijevoza</t>
  </si>
  <si>
    <t>3232</t>
  </si>
  <si>
    <t>3233</t>
  </si>
  <si>
    <t>3235</t>
  </si>
  <si>
    <t>3237</t>
  </si>
  <si>
    <t>3238</t>
  </si>
  <si>
    <t>3239</t>
  </si>
  <si>
    <t>3299</t>
  </si>
  <si>
    <t>Aktivnost 200040</t>
  </si>
  <si>
    <t>3293</t>
  </si>
  <si>
    <t>3294</t>
  </si>
  <si>
    <t>3295</t>
  </si>
  <si>
    <t>3423</t>
  </si>
  <si>
    <t>3431</t>
  </si>
  <si>
    <t>3433</t>
  </si>
  <si>
    <t>3434</t>
  </si>
  <si>
    <t>Tekući projekt 200010</t>
  </si>
  <si>
    <t>Nabava nefinancijske imovine za rad</t>
  </si>
  <si>
    <t>4222</t>
  </si>
  <si>
    <t>Komunikacijska oprema</t>
  </si>
  <si>
    <t>4262</t>
  </si>
  <si>
    <t>Program 3000</t>
  </si>
  <si>
    <t>Razvoj civilnog društva</t>
  </si>
  <si>
    <t>Aktivnost 300010</t>
  </si>
  <si>
    <t>Tekuće donacije udrugama i neprofitnim organizacijama</t>
  </si>
  <si>
    <t>tekuće donacije u novcu</t>
  </si>
  <si>
    <t>Glava 00202</t>
  </si>
  <si>
    <t>Program 4000</t>
  </si>
  <si>
    <t>Javna rasvjeta</t>
  </si>
  <si>
    <t>Aktivnost 400010</t>
  </si>
  <si>
    <t>Potrošnja i održavanje javne rasvjete</t>
  </si>
  <si>
    <t>3224</t>
  </si>
  <si>
    <t>Kapitalni projekt 400020</t>
  </si>
  <si>
    <t>Izgradnja javne rasvjete</t>
  </si>
  <si>
    <t>4214</t>
  </si>
  <si>
    <t>Ostali građevinski bojekti</t>
  </si>
  <si>
    <t>Program 4100</t>
  </si>
  <si>
    <t>Nerazvrstane ceste i putovi</t>
  </si>
  <si>
    <t>Aktivnost 410010</t>
  </si>
  <si>
    <t>Održavanje nerazvrstanih cesta i putova</t>
  </si>
  <si>
    <t>Kapitalni projekt 410010</t>
  </si>
  <si>
    <t>Izgradnja i sanacija nerazvrstanih cesta i putova</t>
  </si>
  <si>
    <t>Program 4200</t>
  </si>
  <si>
    <t>Aktivnost 420010</t>
  </si>
  <si>
    <t>3234</t>
  </si>
  <si>
    <t>Kapitalni projekt 420010</t>
  </si>
  <si>
    <t>4111</t>
  </si>
  <si>
    <t>Aktivnost 420020</t>
  </si>
  <si>
    <t>Program 4300</t>
  </si>
  <si>
    <t>Aktivnost 430010</t>
  </si>
  <si>
    <t>Program 4400</t>
  </si>
  <si>
    <t>Aktivnost 440010</t>
  </si>
  <si>
    <t>Odvoz i zbrinjavanje otpada</t>
  </si>
  <si>
    <t>3512</t>
  </si>
  <si>
    <t>4227</t>
  </si>
  <si>
    <t>Uređaji, strojevi i oprema za ostale namjene</t>
  </si>
  <si>
    <t>Program 4500</t>
  </si>
  <si>
    <t>Uređenje, luka pristaništa i plaža</t>
  </si>
  <si>
    <t>Kapitalni projekt 450010</t>
  </si>
  <si>
    <t>Luka Sali</t>
  </si>
  <si>
    <t>Kamate za primljene kredite i zajmove od kreditnih institucija izvan javnog sektora</t>
  </si>
  <si>
    <t>5443</t>
  </si>
  <si>
    <t>Tekući projekt 450010</t>
  </si>
  <si>
    <t>Program 4600</t>
  </si>
  <si>
    <t>Kapitalni projekt 460010</t>
  </si>
  <si>
    <t>Vodovod i odvodnja</t>
  </si>
  <si>
    <t>Glava 00203</t>
  </si>
  <si>
    <t>Program 5000</t>
  </si>
  <si>
    <t>Prostorno -planska dokumentacija</t>
  </si>
  <si>
    <t>Kapitalni projekt 500010</t>
  </si>
  <si>
    <t>Prostorni plan uređenja Općine Sali</t>
  </si>
  <si>
    <t>4263</t>
  </si>
  <si>
    <t>Program 5100</t>
  </si>
  <si>
    <t>Katastar nekretnina</t>
  </si>
  <si>
    <t>Aktivnost 510010</t>
  </si>
  <si>
    <t>Izrada katastra nekretnina</t>
  </si>
  <si>
    <t>Program 5300</t>
  </si>
  <si>
    <t>Glava 00204</t>
  </si>
  <si>
    <t>Program 6000</t>
  </si>
  <si>
    <t>Protupožarna zaštita</t>
  </si>
  <si>
    <t>Aktivnost 600010</t>
  </si>
  <si>
    <t>4511</t>
  </si>
  <si>
    <t>Program 6100</t>
  </si>
  <si>
    <t>Civilna zaštita</t>
  </si>
  <si>
    <t>Aktivnost 610010</t>
  </si>
  <si>
    <t>Glava 00205</t>
  </si>
  <si>
    <t>Program 7000</t>
  </si>
  <si>
    <t>Javne potrebe u obrazovanju</t>
  </si>
  <si>
    <t>Aktivnost 700010</t>
  </si>
  <si>
    <t>Stipendije i školarine</t>
  </si>
  <si>
    <t>3721</t>
  </si>
  <si>
    <t>Aktivnost 700020</t>
  </si>
  <si>
    <t>3722</t>
  </si>
  <si>
    <t>Program 7100</t>
  </si>
  <si>
    <t>Javne potrebe u zdravstvu</t>
  </si>
  <si>
    <t>Tekući projekt 710010</t>
  </si>
  <si>
    <t>Ljekarna Sali</t>
  </si>
  <si>
    <t>Program 7200</t>
  </si>
  <si>
    <t>Socijalna skrb</t>
  </si>
  <si>
    <t>Aktivnost 720010</t>
  </si>
  <si>
    <t>Pomoć i njega u kući</t>
  </si>
  <si>
    <t>Aktivnost 720020</t>
  </si>
  <si>
    <t>Sufinanciranje troškova stanovanja</t>
  </si>
  <si>
    <t>Aktivnost 720030</t>
  </si>
  <si>
    <t>Naknade za djecu</t>
  </si>
  <si>
    <t>Aktivnost 720040</t>
  </si>
  <si>
    <t>Ostale pomoći</t>
  </si>
  <si>
    <t>Glava 00206</t>
  </si>
  <si>
    <t>Kultura, sport, religija</t>
  </si>
  <si>
    <t>Program 8000</t>
  </si>
  <si>
    <t>Javne potrebe u kulturi</t>
  </si>
  <si>
    <t>Aktivnost 800010</t>
  </si>
  <si>
    <t>Financiranje kulturnih događanja</t>
  </si>
  <si>
    <t>Aktivnost 800020</t>
  </si>
  <si>
    <t>Očuvanje kulturne baštine</t>
  </si>
  <si>
    <t>Aktivnost 800030</t>
  </si>
  <si>
    <t>Pomoć za tiskanje knjiga</t>
  </si>
  <si>
    <t>Program 8100</t>
  </si>
  <si>
    <t>Javne potrebe u sportu</t>
  </si>
  <si>
    <t>Financiranje potreba u sportu</t>
  </si>
  <si>
    <t>Program 8200</t>
  </si>
  <si>
    <t>Vjerske zajednice</t>
  </si>
  <si>
    <t>Aktivnost 820010</t>
  </si>
  <si>
    <t>Tekuće doncije u novcu</t>
  </si>
  <si>
    <t>Glava 00207</t>
  </si>
  <si>
    <t>Program 9000</t>
  </si>
  <si>
    <t>Subvencije u poljoprivredi</t>
  </si>
  <si>
    <t>Aktivnost 900010</t>
  </si>
  <si>
    <t>Subvencije poljoprivrednicima</t>
  </si>
  <si>
    <t>Program 9100</t>
  </si>
  <si>
    <t>Razvoj poljoprivrede</t>
  </si>
  <si>
    <t>Kapitalni projekt 910010</t>
  </si>
  <si>
    <t>Strategija razvoja poljoprivrede</t>
  </si>
  <si>
    <t>Program 9200</t>
  </si>
  <si>
    <t>Zaštita životinja</t>
  </si>
  <si>
    <t>Aktivnost 920010</t>
  </si>
  <si>
    <t>Glava 00208</t>
  </si>
  <si>
    <t>Program 4800</t>
  </si>
  <si>
    <t>Subvencije i pomoći za rad trgovačkim društvima u javnom sektoru</t>
  </si>
  <si>
    <t>Aktivnost 480010</t>
  </si>
  <si>
    <t>Subvencija za rad poštanskih ureda</t>
  </si>
  <si>
    <t>Razdjel 003</t>
  </si>
  <si>
    <t>Glava 00301</t>
  </si>
  <si>
    <t>Program 7300</t>
  </si>
  <si>
    <t>Financiranje rada DV Orkulice Sali</t>
  </si>
  <si>
    <t>Aktivnost 730010</t>
  </si>
  <si>
    <t>Doprinosi za obvezno zdrastveno osiguranje</t>
  </si>
  <si>
    <t>Aktivnost 730020</t>
  </si>
  <si>
    <t>Rashodi za troškove redovnog poslovanja</t>
  </si>
  <si>
    <t>Tekući projekt 730010</t>
  </si>
  <si>
    <t>Održavanje prostora</t>
  </si>
  <si>
    <t>Tekući projekt 730020</t>
  </si>
  <si>
    <t>Nabava opreme</t>
  </si>
  <si>
    <t>Program 7400</t>
  </si>
  <si>
    <t>Financiranje programa za djecu i mlade</t>
  </si>
  <si>
    <t>Aktivnost 740010</t>
  </si>
  <si>
    <t>Naknada za podmirenje troškova boravka u vrtiću</t>
  </si>
  <si>
    <t>Aktivnost 740020</t>
  </si>
  <si>
    <t>Program 7500</t>
  </si>
  <si>
    <t>Izgradnja objekta dječjeg vrtića</t>
  </si>
  <si>
    <t>Kapitalni projekt 750010</t>
  </si>
  <si>
    <t>Izgradnja vrtića</t>
  </si>
  <si>
    <t>Glava 00302</t>
  </si>
  <si>
    <t>Dječji vrtić "Latica"</t>
  </si>
  <si>
    <t>Program 7600</t>
  </si>
  <si>
    <t>Sufinanciranje rada vrtića</t>
  </si>
  <si>
    <t>Aktivnost 760010</t>
  </si>
  <si>
    <t>Razdjel 004</t>
  </si>
  <si>
    <t>Glava 00401</t>
  </si>
  <si>
    <t>Program 8300</t>
  </si>
  <si>
    <t>Redovna djelatnost knjižnice</t>
  </si>
  <si>
    <t>Aktivnost 830010</t>
  </si>
  <si>
    <t>Aktivnost 830020</t>
  </si>
  <si>
    <t>Tekući projekt 830010</t>
  </si>
  <si>
    <t xml:space="preserve">Knjige </t>
  </si>
  <si>
    <t>Glava 00402</t>
  </si>
  <si>
    <t>Program 8400</t>
  </si>
  <si>
    <t>Bibliobus</t>
  </si>
  <si>
    <t>Aktivnost 840010</t>
  </si>
  <si>
    <t>Sufinanciranje bibliobusa</t>
  </si>
  <si>
    <t>Razdjel 005</t>
  </si>
  <si>
    <t>MJESNA SAMOUPRAVA</t>
  </si>
  <si>
    <t>Glava 00501</t>
  </si>
  <si>
    <t>Rad mjesnih odbora</t>
  </si>
  <si>
    <t>Program 1001</t>
  </si>
  <si>
    <t>Aktivnost 100110</t>
  </si>
  <si>
    <t>Financiranje troškova mjesnih odbora</t>
  </si>
  <si>
    <t>Ostali rashodi</t>
  </si>
  <si>
    <t>Uredski namještaj i oprema</t>
  </si>
  <si>
    <t>Vlasitit prihodi</t>
  </si>
  <si>
    <t>Vlasiti prihodi</t>
  </si>
  <si>
    <t>Kazne i upravne mjere</t>
  </si>
  <si>
    <t>Ostale kazne</t>
  </si>
  <si>
    <t>Izvor 11</t>
  </si>
  <si>
    <t>Izvor 51</t>
  </si>
  <si>
    <t>Pomoći EU</t>
  </si>
  <si>
    <t>Izvor 52</t>
  </si>
  <si>
    <t>Ostale pomoći i darovnice</t>
  </si>
  <si>
    <t>Izvor 55</t>
  </si>
  <si>
    <t>Refundacije iz pomoći EU</t>
  </si>
  <si>
    <t>Izvor 43</t>
  </si>
  <si>
    <t>Ostali prihodi za posebne namjene</t>
  </si>
  <si>
    <t>Izvor 31</t>
  </si>
  <si>
    <t>Izvor 61</t>
  </si>
  <si>
    <t xml:space="preserve">Donacije  </t>
  </si>
  <si>
    <t>Izvor 71</t>
  </si>
  <si>
    <t>Prihodi od prodaje ili zamjene nefinancijske imovine</t>
  </si>
  <si>
    <t xml:space="preserve">Izvor 71 </t>
  </si>
  <si>
    <t>Prihodi od prodaje ili zemjene nefinancijske imovine</t>
  </si>
  <si>
    <t>Prijevozna sredstva</t>
  </si>
  <si>
    <t>Prijevozna sredstva u cestovnom prometu</t>
  </si>
  <si>
    <t>031</t>
  </si>
  <si>
    <t>Usluge policije</t>
  </si>
  <si>
    <t>056</t>
  </si>
  <si>
    <t>Poslovi i usluge zaštite okoliša koji nisu drugdje svrstani</t>
  </si>
  <si>
    <t>Izvor 81</t>
  </si>
  <si>
    <t>Namjenski primici od zaduživanja</t>
  </si>
  <si>
    <t>Aktivnost 200050</t>
  </si>
  <si>
    <t>Proračunska zaliha</t>
  </si>
  <si>
    <t>Tekući projekt 200020</t>
  </si>
  <si>
    <t>4213</t>
  </si>
  <si>
    <t>Javne i zelene površine</t>
  </si>
  <si>
    <t>Održavanje javnih i zelenih površina</t>
  </si>
  <si>
    <t>Javna parkirališta</t>
  </si>
  <si>
    <t>Usluge tekućeg i investicijskog održavanja građevinskih objektata</t>
  </si>
  <si>
    <t>Rashodi za nabavu proizvedne dugotrajne imovine</t>
  </si>
  <si>
    <t>Dječja igrališta</t>
  </si>
  <si>
    <t>Nabava radnog materijala za učenike O.Š. Petar Lorini Sali</t>
  </si>
  <si>
    <t>Izvor  31</t>
  </si>
  <si>
    <t>Ostaliu prihodi za posebne namjene</t>
  </si>
  <si>
    <t>3227</t>
  </si>
  <si>
    <t>3225</t>
  </si>
  <si>
    <t xml:space="preserve">Sitni inventar </t>
  </si>
  <si>
    <t>3292</t>
  </si>
  <si>
    <t>4221</t>
  </si>
  <si>
    <t>Računala i računalna oprema</t>
  </si>
  <si>
    <t>4223</t>
  </si>
  <si>
    <t>Oprema za grijanje, ventilaciju i hlađenje</t>
  </si>
  <si>
    <t>Intelektualne usluge</t>
  </si>
  <si>
    <t>Sitni inventar</t>
  </si>
  <si>
    <t>Usluge tekućeg i investicjskog održavanja</t>
  </si>
  <si>
    <t>Ostale nespomenute usluge</t>
  </si>
  <si>
    <t>Službena radna i zaštitna odjeća i obuća</t>
  </si>
  <si>
    <t>Tekući projekt 710020</t>
  </si>
  <si>
    <t>Pomoći za zdravstvo</t>
  </si>
  <si>
    <t>Aktivnost 480020</t>
  </si>
  <si>
    <t>Oprema za grijanje, hlađenje i ventilaciju</t>
  </si>
  <si>
    <t>Prihod od prodaje ili zamjene nefinanc.imovine</t>
  </si>
  <si>
    <t>Prihodi od prodaje ili zamj.nefinanc.imovine</t>
  </si>
  <si>
    <t>32</t>
  </si>
  <si>
    <t>Aktivnost 100020</t>
  </si>
  <si>
    <t>Izrada razvojnih planova</t>
  </si>
  <si>
    <t>38</t>
  </si>
  <si>
    <t>31</t>
  </si>
  <si>
    <t>3222</t>
  </si>
  <si>
    <t>34</t>
  </si>
  <si>
    <t>42</t>
  </si>
  <si>
    <t>45</t>
  </si>
  <si>
    <t>Sitan inventar i auto gume</t>
  </si>
  <si>
    <t>Usluge tekućeg i investicijskog poslovanja</t>
  </si>
  <si>
    <t xml:space="preserve">Refundacije iz pomoći EU </t>
  </si>
  <si>
    <t>41</t>
  </si>
  <si>
    <t>Groblja</t>
  </si>
  <si>
    <t>Izgradnja i održavanje groblja</t>
  </si>
  <si>
    <t>Kapitalni projekt 430010</t>
  </si>
  <si>
    <t>Mrtvačnica</t>
  </si>
  <si>
    <t>35</t>
  </si>
  <si>
    <t>3861</t>
  </si>
  <si>
    <t>Kapitalne pomoći trgovačkim društvima u javnom sektoru</t>
  </si>
  <si>
    <t>Aktivnost 440020</t>
  </si>
  <si>
    <t>Izrada  Plana gospodarenja otpadom</t>
  </si>
  <si>
    <t>54</t>
  </si>
  <si>
    <t>Uređenje riva i obale</t>
  </si>
  <si>
    <t>Tekući projekt 450020</t>
  </si>
  <si>
    <t>Turistička infrastruktura</t>
  </si>
  <si>
    <t>Prihod od prodaje ili zamjene nefinancijske imovine</t>
  </si>
  <si>
    <t>Rashodi za tekuće i investicijsko održavanje</t>
  </si>
  <si>
    <t>Kapitalne pomoći trgovačkim društvima u javnom sektrou</t>
  </si>
  <si>
    <t>Kapitalni projekt 500020</t>
  </si>
  <si>
    <t>Urbanistički plan uređenja poduzetničke zone Brbinj (dio)</t>
  </si>
  <si>
    <t>Program 5200</t>
  </si>
  <si>
    <t>Aktivnost 520010</t>
  </si>
  <si>
    <t>Energetska obnova javnih zgrada</t>
  </si>
  <si>
    <t>Aktivnost 520020</t>
  </si>
  <si>
    <t>Energetska tranzicija</t>
  </si>
  <si>
    <t>Aktivnost 520030</t>
  </si>
  <si>
    <t>Digitalizacija</t>
  </si>
  <si>
    <t>Aktivnost 530010</t>
  </si>
  <si>
    <t>Digitalna infrastruktura</t>
  </si>
  <si>
    <t>3821</t>
  </si>
  <si>
    <t>Kapitalni projekt 600010</t>
  </si>
  <si>
    <t>37</t>
  </si>
  <si>
    <t>Aktivnost 700030</t>
  </si>
  <si>
    <t>Unapređenje školstva</t>
  </si>
  <si>
    <t>Kapitalni projekt 800010</t>
  </si>
  <si>
    <t>Zavičajni muzej Dugi otok</t>
  </si>
  <si>
    <t>Kapitalni projekt 810010</t>
  </si>
  <si>
    <t>Izgradnja sportske dvorane</t>
  </si>
  <si>
    <t>Pomoći za crkvu</t>
  </si>
  <si>
    <t>Aktivnost 910010</t>
  </si>
  <si>
    <t>Komasacija</t>
  </si>
  <si>
    <t>Kapitalni projekt 920010</t>
  </si>
  <si>
    <t>Izgradnja i opremanje skloništa za životinje</t>
  </si>
  <si>
    <t>Ostali nespomenuti građevinski objekti</t>
  </si>
  <si>
    <t>Program 4900</t>
  </si>
  <si>
    <t>Poduzetnički inkubator</t>
  </si>
  <si>
    <t>Kapitalni projekt 490010</t>
  </si>
  <si>
    <t xml:space="preserve">Materijal i djelovi za tekuće i investicijsko održavanje </t>
  </si>
  <si>
    <t>Naknade građanima i kućanstvima</t>
  </si>
  <si>
    <t>Kapitalni projekt 830010</t>
  </si>
  <si>
    <t>Proširenje i opremanje knjižnice u Salima</t>
  </si>
  <si>
    <t>053</t>
  </si>
  <si>
    <t>Smanjenje zagađivanja</t>
  </si>
  <si>
    <t>4212</t>
  </si>
  <si>
    <t>Predsjednica Općinskog vijeća</t>
  </si>
  <si>
    <t>Ivana Kirinić Frka</t>
  </si>
  <si>
    <t>Izvršenje                 2023.</t>
  </si>
  <si>
    <t>Izvršenje               2023.</t>
  </si>
  <si>
    <t>Izvršenje        2023.</t>
  </si>
  <si>
    <t>Izvršenje            2023.</t>
  </si>
  <si>
    <t>3241</t>
  </si>
  <si>
    <t>Tekuće donacije u naravi</t>
  </si>
  <si>
    <t>GODIŠNJI  IZVJEŠTAJ O IZVRŠENJU PRORAČUNA OPĆINE SALI ZA 2024. GODINU</t>
  </si>
  <si>
    <t>Izvršenje                2023.</t>
  </si>
  <si>
    <t>Plan 2024.</t>
  </si>
  <si>
    <t>Izvršenje                 2024.</t>
  </si>
  <si>
    <t>Izvršenje               2024.</t>
  </si>
  <si>
    <t>Izvršenje              2024.</t>
  </si>
  <si>
    <t>Izvršenje       2023.</t>
  </si>
  <si>
    <t>Izvršenje        2024.</t>
  </si>
  <si>
    <t>Izvršenje         2023.</t>
  </si>
  <si>
    <t>Izvršenje         2024.</t>
  </si>
  <si>
    <t>Izvršenje            2024.</t>
  </si>
  <si>
    <t>Izvršenje 2024.</t>
  </si>
  <si>
    <t>Pomoći unutar općeg proračuna</t>
  </si>
  <si>
    <t>Pomoći proračunskim korisnicima drugih proračuna</t>
  </si>
  <si>
    <t>Kapitalne pomoći proračunskim korisnicima drugih proračuna</t>
  </si>
  <si>
    <t>Održavanje i uređenje općinskih zgrada i prostora</t>
  </si>
  <si>
    <t>Program 4700</t>
  </si>
  <si>
    <t>Zračni promet</t>
  </si>
  <si>
    <t>Kapitalni projekt 470010</t>
  </si>
  <si>
    <t>Izgradnja aerodroma</t>
  </si>
  <si>
    <t>Rashodi za nabavu proizvedene dugotrajne imovine imovine</t>
  </si>
  <si>
    <t>Protupožarni putovi</t>
  </si>
  <si>
    <t>Subvencije i pomoći u svrhu prijevoza putnika</t>
  </si>
  <si>
    <t>Program 4901</t>
  </si>
  <si>
    <t>Aktivnost 49010</t>
  </si>
  <si>
    <t>Pomoći dane u inozemstvo i unutar općeg proračuna</t>
  </si>
  <si>
    <t>3296</t>
  </si>
  <si>
    <t>36</t>
  </si>
  <si>
    <t>3662</t>
  </si>
  <si>
    <t>3812</t>
  </si>
  <si>
    <t>Mateijal i sirovine</t>
  </si>
  <si>
    <t>Temeljem članka 88. Zakona o proračunu (Narodne novine broj 144/21) te članka 30. Statuta Općine Sali (Službeni glasnik Općine Sali broj 2/2016 - pročišćeni tekst) Općinsko vijeće Općine Sali na 2. sjednici održanoj dana 3. rujna 2025. godine donijelo je</t>
  </si>
  <si>
    <t>KLASA:  400-01/23-01/02</t>
  </si>
  <si>
    <t>URBROJ: 2198/15-01-25-4</t>
  </si>
  <si>
    <t xml:space="preserve">Sali, 3. rujna 2025.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</si>
</sst>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3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8"/>
      <color theme="1"/>
      <name val="Arial"/>
      <family val="2"/>
      <charset val="238"/>
    </font>
    <font>
      <b/>
      <i/>
      <sz val="9"/>
      <color theme="1"/>
      <name val="Calibri"/>
      <family val="2"/>
      <charset val="238"/>
      <scheme val="minor"/>
    </font>
    <font>
      <b/>
      <i/>
      <sz val="8"/>
      <color theme="1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8"/>
      <color theme="1"/>
      <name val="Bahnschrift Light SemiCondensed"/>
      <family val="2"/>
      <charset val="238"/>
    </font>
    <font>
      <i/>
      <sz val="8"/>
      <color theme="1"/>
      <name val="Bahnschrift Light SemiCondensed"/>
      <family val="2"/>
      <charset val="238"/>
    </font>
    <font>
      <i/>
      <sz val="8"/>
      <color theme="1"/>
      <name val="Bahnschrift Light Condensed"/>
      <family val="2"/>
      <charset val="238"/>
    </font>
    <font>
      <sz val="8"/>
      <color theme="1"/>
      <name val="Bahnschrift SemiCondensed"/>
      <family val="2"/>
      <charset val="238"/>
    </font>
    <font>
      <sz val="8"/>
      <color theme="1"/>
      <name val="Bahnschrift SemiLight Condensed"/>
      <family val="2"/>
      <charset val="238"/>
    </font>
    <font>
      <sz val="9"/>
      <color theme="0"/>
      <name val="Calibri"/>
      <family val="2"/>
      <charset val="238"/>
      <scheme val="minor"/>
    </font>
    <font>
      <b/>
      <sz val="9"/>
      <color theme="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9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8"/>
      <color theme="1"/>
      <name val="Bahnschrift SemiBold Condensed"/>
      <family val="2"/>
      <charset val="238"/>
    </font>
    <font>
      <sz val="8"/>
      <color theme="1"/>
      <name val="Bahnschrift Condensed"/>
      <family val="2"/>
      <charset val="238"/>
    </font>
    <font>
      <i/>
      <sz val="8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6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7">
    <xf numFmtId="0" fontId="0" fillId="0" borderId="0" xfId="0"/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0" fontId="1" fillId="0" borderId="0" xfId="0" applyFont="1"/>
    <xf numFmtId="0" fontId="4" fillId="0" borderId="11" xfId="0" applyFont="1" applyBorder="1" applyAlignment="1">
      <alignment horizontal="center" wrapText="1"/>
    </xf>
    <xf numFmtId="0" fontId="4" fillId="0" borderId="14" xfId="0" applyFont="1" applyBorder="1" applyAlignment="1">
      <alignment horizontal="center" wrapText="1"/>
    </xf>
    <xf numFmtId="164" fontId="0" fillId="0" borderId="3" xfId="0" applyNumberFormat="1" applyBorder="1"/>
    <xf numFmtId="164" fontId="0" fillId="0" borderId="12" xfId="0" applyNumberFormat="1" applyBorder="1" applyAlignment="1">
      <alignment horizontal="right"/>
    </xf>
    <xf numFmtId="164" fontId="0" fillId="0" borderId="13" xfId="0" applyNumberFormat="1" applyBorder="1" applyAlignment="1">
      <alignment horizontal="right"/>
    </xf>
    <xf numFmtId="164" fontId="0" fillId="0" borderId="3" xfId="0" applyNumberFormat="1" applyBorder="1" applyAlignment="1">
      <alignment horizontal="right"/>
    </xf>
    <xf numFmtId="164" fontId="0" fillId="0" borderId="25" xfId="0" applyNumberFormat="1" applyBorder="1"/>
    <xf numFmtId="0" fontId="4" fillId="0" borderId="32" xfId="0" applyFont="1" applyBorder="1" applyAlignment="1">
      <alignment horizontal="center" wrapText="1"/>
    </xf>
    <xf numFmtId="0" fontId="4" fillId="0" borderId="35" xfId="0" applyFont="1" applyBorder="1" applyAlignment="1">
      <alignment horizontal="center" wrapText="1"/>
    </xf>
    <xf numFmtId="164" fontId="0" fillId="0" borderId="33" xfId="0" applyNumberFormat="1" applyBorder="1"/>
    <xf numFmtId="0" fontId="7" fillId="0" borderId="5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164" fontId="3" fillId="0" borderId="33" xfId="0" applyNumberFormat="1" applyFont="1" applyBorder="1" applyAlignment="1">
      <alignment horizontal="right"/>
    </xf>
    <xf numFmtId="164" fontId="3" fillId="0" borderId="33" xfId="0" applyNumberFormat="1" applyFont="1" applyBorder="1"/>
    <xf numFmtId="0" fontId="7" fillId="0" borderId="38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3" fillId="0" borderId="39" xfId="0" applyFont="1" applyBorder="1" applyAlignment="1">
      <alignment horizontal="center"/>
    </xf>
    <xf numFmtId="164" fontId="3" fillId="0" borderId="0" xfId="0" applyNumberFormat="1" applyFont="1" applyAlignment="1">
      <alignment horizontal="right"/>
    </xf>
    <xf numFmtId="164" fontId="3" fillId="0" borderId="0" xfId="0" applyNumberFormat="1" applyFont="1"/>
    <xf numFmtId="0" fontId="4" fillId="3" borderId="39" xfId="0" applyFont="1" applyFill="1" applyBorder="1" applyAlignment="1">
      <alignment horizontal="center"/>
    </xf>
    <xf numFmtId="164" fontId="4" fillId="3" borderId="33" xfId="0" applyNumberFormat="1" applyFont="1" applyFill="1" applyBorder="1" applyAlignment="1">
      <alignment horizontal="right"/>
    </xf>
    <xf numFmtId="164" fontId="4" fillId="3" borderId="33" xfId="0" applyNumberFormat="1" applyFont="1" applyFill="1" applyBorder="1"/>
    <xf numFmtId="164" fontId="4" fillId="3" borderId="31" xfId="0" applyNumberFormat="1" applyFont="1" applyFill="1" applyBorder="1"/>
    <xf numFmtId="0" fontId="6" fillId="2" borderId="39" xfId="0" applyFont="1" applyFill="1" applyBorder="1" applyAlignment="1">
      <alignment horizontal="center"/>
    </xf>
    <xf numFmtId="164" fontId="6" fillId="2" borderId="33" xfId="0" applyNumberFormat="1" applyFont="1" applyFill="1" applyBorder="1" applyAlignment="1">
      <alignment horizontal="right"/>
    </xf>
    <xf numFmtId="164" fontId="4" fillId="2" borderId="31" xfId="0" applyNumberFormat="1" applyFont="1" applyFill="1" applyBorder="1"/>
    <xf numFmtId="164" fontId="6" fillId="2" borderId="33" xfId="0" applyNumberFormat="1" applyFont="1" applyFill="1" applyBorder="1"/>
    <xf numFmtId="164" fontId="4" fillId="3" borderId="27" xfId="0" applyNumberFormat="1" applyFont="1" applyFill="1" applyBorder="1"/>
    <xf numFmtId="164" fontId="4" fillId="3" borderId="25" xfId="0" applyNumberFormat="1" applyFont="1" applyFill="1" applyBorder="1"/>
    <xf numFmtId="164" fontId="4" fillId="0" borderId="33" xfId="0" applyNumberFormat="1" applyFont="1" applyBorder="1"/>
    <xf numFmtId="164" fontId="4" fillId="0" borderId="31" xfId="0" applyNumberFormat="1" applyFont="1" applyBorder="1"/>
    <xf numFmtId="164" fontId="4" fillId="3" borderId="43" xfId="0" applyNumberFormat="1" applyFont="1" applyFill="1" applyBorder="1"/>
    <xf numFmtId="164" fontId="0" fillId="0" borderId="44" xfId="0" applyNumberFormat="1" applyBorder="1" applyAlignment="1">
      <alignment horizontal="right"/>
    </xf>
    <xf numFmtId="164" fontId="0" fillId="0" borderId="43" xfId="0" applyNumberFormat="1" applyBorder="1"/>
    <xf numFmtId="164" fontId="0" fillId="0" borderId="44" xfId="0" applyNumberFormat="1" applyBorder="1"/>
    <xf numFmtId="0" fontId="3" fillId="0" borderId="0" xfId="0" applyFont="1" applyAlignment="1">
      <alignment horizontal="center"/>
    </xf>
    <xf numFmtId="0" fontId="4" fillId="4" borderId="39" xfId="0" applyFont="1" applyFill="1" applyBorder="1" applyAlignment="1">
      <alignment horizontal="center"/>
    </xf>
    <xf numFmtId="164" fontId="4" fillId="4" borderId="33" xfId="0" applyNumberFormat="1" applyFont="1" applyFill="1" applyBorder="1" applyAlignment="1">
      <alignment horizontal="right"/>
    </xf>
    <xf numFmtId="164" fontId="4" fillId="4" borderId="33" xfId="0" applyNumberFormat="1" applyFont="1" applyFill="1" applyBorder="1"/>
    <xf numFmtId="164" fontId="4" fillId="4" borderId="31" xfId="0" applyNumberFormat="1" applyFont="1" applyFill="1" applyBorder="1"/>
    <xf numFmtId="0" fontId="8" fillId="5" borderId="36" xfId="0" applyFont="1" applyFill="1" applyBorder="1" applyAlignment="1">
      <alignment horizontal="center" wrapText="1"/>
    </xf>
    <xf numFmtId="0" fontId="8" fillId="5" borderId="32" xfId="0" applyFont="1" applyFill="1" applyBorder="1" applyAlignment="1">
      <alignment horizontal="center" wrapText="1"/>
    </xf>
    <xf numFmtId="0" fontId="8" fillId="5" borderId="16" xfId="0" applyFont="1" applyFill="1" applyBorder="1" applyAlignment="1">
      <alignment horizontal="center" wrapText="1"/>
    </xf>
    <xf numFmtId="0" fontId="8" fillId="5" borderId="37" xfId="0" applyFont="1" applyFill="1" applyBorder="1" applyAlignment="1">
      <alignment horizontal="center" wrapText="1"/>
    </xf>
    <xf numFmtId="0" fontId="6" fillId="3" borderId="39" xfId="0" applyFont="1" applyFill="1" applyBorder="1" applyAlignment="1">
      <alignment horizontal="center"/>
    </xf>
    <xf numFmtId="164" fontId="6" fillId="3" borderId="33" xfId="0" applyNumberFormat="1" applyFont="1" applyFill="1" applyBorder="1" applyAlignment="1">
      <alignment horizontal="right"/>
    </xf>
    <xf numFmtId="164" fontId="9" fillId="2" borderId="31" xfId="0" applyNumberFormat="1" applyFont="1" applyFill="1" applyBorder="1"/>
    <xf numFmtId="0" fontId="6" fillId="0" borderId="39" xfId="0" applyFont="1" applyBorder="1" applyAlignment="1">
      <alignment horizontal="center"/>
    </xf>
    <xf numFmtId="164" fontId="6" fillId="3" borderId="33" xfId="0" applyNumberFormat="1" applyFont="1" applyFill="1" applyBorder="1"/>
    <xf numFmtId="164" fontId="7" fillId="0" borderId="0" xfId="0" applyNumberFormat="1" applyFont="1"/>
    <xf numFmtId="0" fontId="7" fillId="0" borderId="20" xfId="0" applyFont="1" applyBorder="1" applyAlignment="1">
      <alignment horizontal="center"/>
    </xf>
    <xf numFmtId="0" fontId="7" fillId="0" borderId="44" xfId="0" applyFon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164" fontId="12" fillId="4" borderId="46" xfId="0" applyNumberFormat="1" applyFont="1" applyFill="1" applyBorder="1" applyAlignment="1">
      <alignment horizontal="right"/>
    </xf>
    <xf numFmtId="0" fontId="6" fillId="3" borderId="1" xfId="0" applyFont="1" applyFill="1" applyBorder="1" applyAlignment="1">
      <alignment horizontal="center"/>
    </xf>
    <xf numFmtId="164" fontId="11" fillId="3" borderId="46" xfId="0" applyNumberFormat="1" applyFont="1" applyFill="1" applyBorder="1" applyAlignment="1">
      <alignment horizontal="right"/>
    </xf>
    <xf numFmtId="0" fontId="6" fillId="2" borderId="1" xfId="0" applyFont="1" applyFill="1" applyBorder="1" applyAlignment="1">
      <alignment horizontal="center"/>
    </xf>
    <xf numFmtId="164" fontId="11" fillId="2" borderId="46" xfId="0" applyNumberFormat="1" applyFont="1" applyFill="1" applyBorder="1" applyAlignment="1">
      <alignment horizontal="right"/>
    </xf>
    <xf numFmtId="0" fontId="3" fillId="0" borderId="1" xfId="0" applyFont="1" applyBorder="1" applyAlignment="1">
      <alignment horizontal="center"/>
    </xf>
    <xf numFmtId="164" fontId="7" fillId="0" borderId="46" xfId="0" applyNumberFormat="1" applyFont="1" applyBorder="1" applyAlignment="1">
      <alignment horizontal="right"/>
    </xf>
    <xf numFmtId="164" fontId="7" fillId="0" borderId="46" xfId="0" applyNumberFormat="1" applyFont="1" applyBorder="1"/>
    <xf numFmtId="0" fontId="3" fillId="0" borderId="0" xfId="0" applyFont="1"/>
    <xf numFmtId="0" fontId="7" fillId="0" borderId="46" xfId="0" applyFont="1" applyBorder="1"/>
    <xf numFmtId="0" fontId="6" fillId="0" borderId="1" xfId="0" applyFont="1" applyBorder="1" applyAlignment="1">
      <alignment horizontal="center"/>
    </xf>
    <xf numFmtId="164" fontId="4" fillId="4" borderId="0" xfId="0" applyNumberFormat="1" applyFont="1" applyFill="1"/>
    <xf numFmtId="164" fontId="3" fillId="0" borderId="46" xfId="0" applyNumberFormat="1" applyFont="1" applyBorder="1"/>
    <xf numFmtId="0" fontId="3" fillId="4" borderId="26" xfId="0" applyFont="1" applyFill="1" applyBorder="1" applyAlignment="1">
      <alignment horizontal="center"/>
    </xf>
    <xf numFmtId="164" fontId="4" fillId="4" borderId="27" xfId="0" applyNumberFormat="1" applyFont="1" applyFill="1" applyBorder="1"/>
    <xf numFmtId="164" fontId="4" fillId="4" borderId="48" xfId="0" applyNumberFormat="1" applyFont="1" applyFill="1" applyBorder="1"/>
    <xf numFmtId="164" fontId="12" fillId="4" borderId="27" xfId="0" applyNumberFormat="1" applyFont="1" applyFill="1" applyBorder="1" applyAlignment="1">
      <alignment horizontal="right"/>
    </xf>
    <xf numFmtId="164" fontId="12" fillId="4" borderId="30" xfId="0" applyNumberFormat="1" applyFont="1" applyFill="1" applyBorder="1" applyAlignment="1">
      <alignment horizontal="right"/>
    </xf>
    <xf numFmtId="0" fontId="4" fillId="0" borderId="0" xfId="0" applyFont="1"/>
    <xf numFmtId="0" fontId="4" fillId="0" borderId="0" xfId="0" applyFont="1" applyAlignment="1">
      <alignment horizontal="left"/>
    </xf>
    <xf numFmtId="164" fontId="4" fillId="0" borderId="0" xfId="0" applyNumberFormat="1" applyFont="1"/>
    <xf numFmtId="0" fontId="3" fillId="0" borderId="0" xfId="0" applyFont="1" applyAlignment="1">
      <alignment wrapText="1"/>
    </xf>
    <xf numFmtId="164" fontId="3" fillId="0" borderId="31" xfId="0" applyNumberFormat="1" applyFont="1" applyBorder="1"/>
    <xf numFmtId="4" fontId="3" fillId="0" borderId="0" xfId="0" applyNumberFormat="1" applyFont="1"/>
    <xf numFmtId="0" fontId="4" fillId="2" borderId="22" xfId="0" applyFont="1" applyFill="1" applyBorder="1" applyAlignment="1">
      <alignment horizontal="center"/>
    </xf>
    <xf numFmtId="164" fontId="4" fillId="2" borderId="25" xfId="0" applyNumberFormat="1" applyFont="1" applyFill="1" applyBorder="1"/>
    <xf numFmtId="164" fontId="4" fillId="2" borderId="23" xfId="0" applyNumberFormat="1" applyFont="1" applyFill="1" applyBorder="1"/>
    <xf numFmtId="164" fontId="17" fillId="0" borderId="33" xfId="0" applyNumberFormat="1" applyFont="1" applyBorder="1"/>
    <xf numFmtId="164" fontId="3" fillId="2" borderId="48" xfId="0" applyNumberFormat="1" applyFont="1" applyFill="1" applyBorder="1"/>
    <xf numFmtId="164" fontId="3" fillId="2" borderId="49" xfId="0" applyNumberFormat="1" applyFont="1" applyFill="1" applyBorder="1"/>
    <xf numFmtId="164" fontId="17" fillId="0" borderId="13" xfId="0" applyNumberFormat="1" applyFont="1" applyBorder="1"/>
    <xf numFmtId="164" fontId="3" fillId="0" borderId="50" xfId="0" applyNumberFormat="1" applyFont="1" applyBorder="1"/>
    <xf numFmtId="164" fontId="7" fillId="0" borderId="33" xfId="0" applyNumberFormat="1" applyFont="1" applyBorder="1"/>
    <xf numFmtId="49" fontId="3" fillId="2" borderId="39" xfId="0" applyNumberFormat="1" applyFont="1" applyFill="1" applyBorder="1" applyAlignment="1">
      <alignment horizontal="center" vertical="center"/>
    </xf>
    <xf numFmtId="49" fontId="3" fillId="0" borderId="39" xfId="0" applyNumberFormat="1" applyFont="1" applyBorder="1" applyAlignment="1">
      <alignment horizontal="center" vertical="center"/>
    </xf>
    <xf numFmtId="164" fontId="3" fillId="2" borderId="12" xfId="0" applyNumberFormat="1" applyFont="1" applyFill="1" applyBorder="1" applyAlignment="1">
      <alignment horizontal="right"/>
    </xf>
    <xf numFmtId="164" fontId="3" fillId="2" borderId="33" xfId="0" applyNumberFormat="1" applyFont="1" applyFill="1" applyBorder="1" applyAlignment="1">
      <alignment horizontal="right"/>
    </xf>
    <xf numFmtId="164" fontId="7" fillId="0" borderId="31" xfId="0" applyNumberFormat="1" applyFont="1" applyBorder="1"/>
    <xf numFmtId="164" fontId="7" fillId="2" borderId="33" xfId="0" applyNumberFormat="1" applyFont="1" applyFill="1" applyBorder="1"/>
    <xf numFmtId="164" fontId="7" fillId="2" borderId="31" xfId="0" applyNumberFormat="1" applyFont="1" applyFill="1" applyBorder="1"/>
    <xf numFmtId="0" fontId="3" fillId="4" borderId="52" xfId="0" applyFont="1" applyFill="1" applyBorder="1" applyAlignment="1">
      <alignment horizontal="center" vertical="center"/>
    </xf>
    <xf numFmtId="164" fontId="3" fillId="4" borderId="25" xfId="0" applyNumberFormat="1" applyFont="1" applyFill="1" applyBorder="1" applyAlignment="1">
      <alignment horizontal="right"/>
    </xf>
    <xf numFmtId="164" fontId="7" fillId="4" borderId="25" xfId="0" applyNumberFormat="1" applyFont="1" applyFill="1" applyBorder="1"/>
    <xf numFmtId="164" fontId="7" fillId="4" borderId="53" xfId="0" applyNumberFormat="1" applyFont="1" applyFill="1" applyBorder="1"/>
    <xf numFmtId="164" fontId="13" fillId="0" borderId="33" xfId="0" applyNumberFormat="1" applyFont="1" applyBorder="1"/>
    <xf numFmtId="0" fontId="1" fillId="0" borderId="0" xfId="0" applyFont="1" applyAlignment="1">
      <alignment horizontal="center"/>
    </xf>
    <xf numFmtId="0" fontId="3" fillId="0" borderId="54" xfId="0" applyFont="1" applyBorder="1" applyAlignment="1">
      <alignment horizontal="center"/>
    </xf>
    <xf numFmtId="0" fontId="3" fillId="3" borderId="52" xfId="0" applyFont="1" applyFill="1" applyBorder="1"/>
    <xf numFmtId="0" fontId="3" fillId="2" borderId="54" xfId="0" applyFont="1" applyFill="1" applyBorder="1" applyAlignment="1">
      <alignment horizontal="center"/>
    </xf>
    <xf numFmtId="164" fontId="3" fillId="2" borderId="12" xfId="0" applyNumberFormat="1" applyFont="1" applyFill="1" applyBorder="1"/>
    <xf numFmtId="164" fontId="0" fillId="0" borderId="0" xfId="0" applyNumberFormat="1"/>
    <xf numFmtId="0" fontId="3" fillId="2" borderId="39" xfId="0" applyFont="1" applyFill="1" applyBorder="1" applyAlignment="1">
      <alignment horizontal="center" vertical="center"/>
    </xf>
    <xf numFmtId="164" fontId="4" fillId="3" borderId="53" xfId="0" applyNumberFormat="1" applyFont="1" applyFill="1" applyBorder="1"/>
    <xf numFmtId="164" fontId="12" fillId="3" borderId="25" xfId="0" applyNumberFormat="1" applyFont="1" applyFill="1" applyBorder="1"/>
    <xf numFmtId="164" fontId="12" fillId="3" borderId="53" xfId="0" applyNumberFormat="1" applyFont="1" applyFill="1" applyBorder="1"/>
    <xf numFmtId="0" fontId="3" fillId="0" borderId="33" xfId="0" applyFont="1" applyBorder="1" applyAlignment="1">
      <alignment horizontal="center"/>
    </xf>
    <xf numFmtId="164" fontId="4" fillId="5" borderId="33" xfId="0" applyNumberFormat="1" applyFont="1" applyFill="1" applyBorder="1"/>
    <xf numFmtId="164" fontId="3" fillId="4" borderId="33" xfId="0" applyNumberFormat="1" applyFont="1" applyFill="1" applyBorder="1"/>
    <xf numFmtId="164" fontId="3" fillId="3" borderId="33" xfId="0" applyNumberFormat="1" applyFont="1" applyFill="1" applyBorder="1"/>
    <xf numFmtId="164" fontId="3" fillId="2" borderId="33" xfId="0" applyNumberFormat="1" applyFont="1" applyFill="1" applyBorder="1"/>
    <xf numFmtId="0" fontId="18" fillId="6" borderId="36" xfId="0" applyFont="1" applyFill="1" applyBorder="1" applyAlignment="1">
      <alignment horizontal="center" wrapText="1"/>
    </xf>
    <xf numFmtId="0" fontId="18" fillId="6" borderId="11" xfId="0" applyFont="1" applyFill="1" applyBorder="1" applyAlignment="1">
      <alignment horizontal="center" wrapText="1"/>
    </xf>
    <xf numFmtId="0" fontId="18" fillId="6" borderId="14" xfId="0" applyFont="1" applyFill="1" applyBorder="1" applyAlignment="1">
      <alignment horizontal="center" wrapText="1"/>
    </xf>
    <xf numFmtId="0" fontId="3" fillId="0" borderId="46" xfId="0" applyFont="1" applyBorder="1" applyAlignment="1">
      <alignment horizontal="center"/>
    </xf>
    <xf numFmtId="0" fontId="4" fillId="5" borderId="39" xfId="0" applyFont="1" applyFill="1" applyBorder="1" applyAlignment="1">
      <alignment horizontal="center"/>
    </xf>
    <xf numFmtId="0" fontId="3" fillId="4" borderId="39" xfId="0" applyFont="1" applyFill="1" applyBorder="1" applyAlignment="1">
      <alignment horizontal="center"/>
    </xf>
    <xf numFmtId="164" fontId="3" fillId="4" borderId="46" xfId="0" applyNumberFormat="1" applyFont="1" applyFill="1" applyBorder="1"/>
    <xf numFmtId="0" fontId="3" fillId="3" borderId="39" xfId="0" applyFont="1" applyFill="1" applyBorder="1" applyAlignment="1">
      <alignment horizontal="center"/>
    </xf>
    <xf numFmtId="164" fontId="3" fillId="3" borderId="46" xfId="0" applyNumberFormat="1" applyFont="1" applyFill="1" applyBorder="1"/>
    <xf numFmtId="0" fontId="3" fillId="2" borderId="39" xfId="0" applyFont="1" applyFill="1" applyBorder="1" applyAlignment="1">
      <alignment horizontal="center"/>
    </xf>
    <xf numFmtId="164" fontId="3" fillId="2" borderId="46" xfId="0" applyNumberFormat="1" applyFont="1" applyFill="1" applyBorder="1"/>
    <xf numFmtId="0" fontId="4" fillId="5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164" fontId="18" fillId="6" borderId="25" xfId="0" applyNumberFormat="1" applyFont="1" applyFill="1" applyBorder="1"/>
    <xf numFmtId="164" fontId="18" fillId="6" borderId="43" xfId="0" applyNumberFormat="1" applyFont="1" applyFill="1" applyBorder="1"/>
    <xf numFmtId="164" fontId="18" fillId="6" borderId="3" xfId="0" applyNumberFormat="1" applyFont="1" applyFill="1" applyBorder="1"/>
    <xf numFmtId="0" fontId="21" fillId="5" borderId="11" xfId="0" applyFont="1" applyFill="1" applyBorder="1" applyAlignment="1">
      <alignment horizontal="center" wrapText="1"/>
    </xf>
    <xf numFmtId="164" fontId="3" fillId="5" borderId="46" xfId="0" applyNumberFormat="1" applyFont="1" applyFill="1" applyBorder="1"/>
    <xf numFmtId="164" fontId="18" fillId="6" borderId="44" xfId="0" applyNumberFormat="1" applyFont="1" applyFill="1" applyBorder="1"/>
    <xf numFmtId="49" fontId="3" fillId="0" borderId="0" xfId="0" applyNumberFormat="1" applyFont="1" applyAlignment="1">
      <alignment horizontal="center"/>
    </xf>
    <xf numFmtId="164" fontId="3" fillId="3" borderId="33" xfId="0" applyNumberFormat="1" applyFont="1" applyFill="1" applyBorder="1" applyAlignment="1">
      <alignment horizontal="right"/>
    </xf>
    <xf numFmtId="0" fontId="21" fillId="5" borderId="2" xfId="0" applyFont="1" applyFill="1" applyBorder="1" applyAlignment="1">
      <alignment horizontal="center" wrapText="1"/>
    </xf>
    <xf numFmtId="0" fontId="21" fillId="5" borderId="14" xfId="0" applyFont="1" applyFill="1" applyBorder="1" applyAlignment="1">
      <alignment horizontal="center" wrapText="1"/>
    </xf>
    <xf numFmtId="49" fontId="3" fillId="3" borderId="39" xfId="0" applyNumberFormat="1" applyFont="1" applyFill="1" applyBorder="1" applyAlignment="1">
      <alignment horizontal="center"/>
    </xf>
    <xf numFmtId="164" fontId="3" fillId="3" borderId="46" xfId="0" applyNumberFormat="1" applyFont="1" applyFill="1" applyBorder="1" applyAlignment="1">
      <alignment horizontal="right"/>
    </xf>
    <xf numFmtId="49" fontId="3" fillId="0" borderId="39" xfId="0" applyNumberFormat="1" applyFont="1" applyBorder="1" applyAlignment="1">
      <alignment horizontal="center"/>
    </xf>
    <xf numFmtId="164" fontId="3" fillId="0" borderId="46" xfId="0" applyNumberFormat="1" applyFont="1" applyBorder="1" applyAlignment="1">
      <alignment horizontal="right"/>
    </xf>
    <xf numFmtId="0" fontId="21" fillId="5" borderId="56" xfId="0" applyFont="1" applyFill="1" applyBorder="1" applyAlignment="1">
      <alignment horizontal="center" wrapText="1"/>
    </xf>
    <xf numFmtId="0" fontId="3" fillId="0" borderId="38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4" xfId="0" applyFont="1" applyBorder="1" applyAlignment="1">
      <alignment horizontal="center"/>
    </xf>
    <xf numFmtId="164" fontId="4" fillId="5" borderId="25" xfId="0" applyNumberFormat="1" applyFont="1" applyFill="1" applyBorder="1" applyAlignment="1">
      <alignment horizontal="right"/>
    </xf>
    <xf numFmtId="164" fontId="4" fillId="5" borderId="43" xfId="0" applyNumberFormat="1" applyFont="1" applyFill="1" applyBorder="1" applyAlignment="1">
      <alignment horizontal="right"/>
    </xf>
    <xf numFmtId="0" fontId="21" fillId="5" borderId="32" xfId="0" applyFont="1" applyFill="1" applyBorder="1" applyAlignment="1">
      <alignment horizontal="center" wrapText="1"/>
    </xf>
    <xf numFmtId="0" fontId="21" fillId="5" borderId="16" xfId="0" applyFont="1" applyFill="1" applyBorder="1" applyAlignment="1">
      <alignment horizontal="center" wrapText="1"/>
    </xf>
    <xf numFmtId="164" fontId="3" fillId="7" borderId="33" xfId="0" applyNumberFormat="1" applyFont="1" applyFill="1" applyBorder="1"/>
    <xf numFmtId="0" fontId="0" fillId="0" borderId="40" xfId="0" applyBorder="1"/>
    <xf numFmtId="164" fontId="3" fillId="7" borderId="40" xfId="0" applyNumberFormat="1" applyFont="1" applyFill="1" applyBorder="1"/>
    <xf numFmtId="0" fontId="7" fillId="0" borderId="0" xfId="0" applyFont="1" applyAlignment="1">
      <alignment horizontal="center" wrapText="1"/>
    </xf>
    <xf numFmtId="164" fontId="3" fillId="7" borderId="33" xfId="0" applyNumberFormat="1" applyFont="1" applyFill="1" applyBorder="1" applyAlignment="1">
      <alignment horizontal="right"/>
    </xf>
    <xf numFmtId="0" fontId="7" fillId="0" borderId="58" xfId="0" applyFont="1" applyBorder="1" applyAlignment="1">
      <alignment horizontal="center" wrapText="1"/>
    </xf>
    <xf numFmtId="164" fontId="20" fillId="0" borderId="59" xfId="0" applyNumberFormat="1" applyFont="1" applyBorder="1"/>
    <xf numFmtId="164" fontId="20" fillId="0" borderId="57" xfId="0" applyNumberFormat="1" applyFont="1" applyBorder="1"/>
    <xf numFmtId="164" fontId="4" fillId="0" borderId="57" xfId="0" applyNumberFormat="1" applyFont="1" applyBorder="1"/>
    <xf numFmtId="0" fontId="21" fillId="5" borderId="36" xfId="0" applyFont="1" applyFill="1" applyBorder="1" applyAlignment="1">
      <alignment horizontal="center" wrapText="1"/>
    </xf>
    <xf numFmtId="0" fontId="21" fillId="5" borderId="35" xfId="0" applyFont="1" applyFill="1" applyBorder="1" applyAlignment="1">
      <alignment horizontal="center" wrapText="1"/>
    </xf>
    <xf numFmtId="49" fontId="12" fillId="5" borderId="39" xfId="0" applyNumberFormat="1" applyFont="1" applyFill="1" applyBorder="1" applyAlignment="1">
      <alignment horizontal="center" wrapText="1"/>
    </xf>
    <xf numFmtId="164" fontId="4" fillId="5" borderId="0" xfId="0" applyNumberFormat="1" applyFont="1" applyFill="1"/>
    <xf numFmtId="164" fontId="4" fillId="5" borderId="46" xfId="0" applyNumberFormat="1" applyFont="1" applyFill="1" applyBorder="1"/>
    <xf numFmtId="49" fontId="12" fillId="4" borderId="39" xfId="0" applyNumberFormat="1" applyFont="1" applyFill="1" applyBorder="1" applyAlignment="1">
      <alignment horizontal="center" wrapText="1"/>
    </xf>
    <xf numFmtId="164" fontId="4" fillId="4" borderId="46" xfId="0" applyNumberFormat="1" applyFont="1" applyFill="1" applyBorder="1"/>
    <xf numFmtId="49" fontId="7" fillId="3" borderId="39" xfId="0" applyNumberFormat="1" applyFont="1" applyFill="1" applyBorder="1" applyAlignment="1">
      <alignment horizontal="center" wrapText="1"/>
    </xf>
    <xf numFmtId="164" fontId="3" fillId="3" borderId="0" xfId="0" applyNumberFormat="1" applyFont="1" applyFill="1"/>
    <xf numFmtId="49" fontId="7" fillId="7" borderId="39" xfId="0" applyNumberFormat="1" applyFont="1" applyFill="1" applyBorder="1" applyAlignment="1">
      <alignment horizontal="center" wrapText="1"/>
    </xf>
    <xf numFmtId="164" fontId="3" fillId="7" borderId="0" xfId="0" applyNumberFormat="1" applyFont="1" applyFill="1"/>
    <xf numFmtId="164" fontId="3" fillId="7" borderId="46" xfId="0" applyNumberFormat="1" applyFont="1" applyFill="1" applyBorder="1"/>
    <xf numFmtId="49" fontId="7" fillId="0" borderId="39" xfId="0" applyNumberFormat="1" applyFont="1" applyBorder="1" applyAlignment="1">
      <alignment horizontal="center" wrapText="1"/>
    </xf>
    <xf numFmtId="0" fontId="7" fillId="0" borderId="39" xfId="0" applyFont="1" applyBorder="1" applyAlignment="1">
      <alignment horizontal="center"/>
    </xf>
    <xf numFmtId="0" fontId="12" fillId="4" borderId="39" xfId="0" applyFont="1" applyFill="1" applyBorder="1" applyAlignment="1">
      <alignment horizontal="center" wrapText="1"/>
    </xf>
    <xf numFmtId="164" fontId="4" fillId="4" borderId="46" xfId="0" applyNumberFormat="1" applyFont="1" applyFill="1" applyBorder="1" applyAlignment="1">
      <alignment horizontal="right"/>
    </xf>
    <xf numFmtId="0" fontId="7" fillId="3" borderId="39" xfId="0" applyFont="1" applyFill="1" applyBorder="1" applyAlignment="1">
      <alignment horizontal="center" wrapText="1"/>
    </xf>
    <xf numFmtId="0" fontId="7" fillId="7" borderId="39" xfId="0" applyFont="1" applyFill="1" applyBorder="1" applyAlignment="1">
      <alignment horizontal="center" wrapText="1"/>
    </xf>
    <xf numFmtId="0" fontId="7" fillId="0" borderId="39" xfId="0" applyFont="1" applyBorder="1" applyAlignment="1">
      <alignment horizontal="center" wrapText="1"/>
    </xf>
    <xf numFmtId="164" fontId="3" fillId="7" borderId="0" xfId="0" applyNumberFormat="1" applyFont="1" applyFill="1" applyAlignment="1">
      <alignment horizontal="right"/>
    </xf>
    <xf numFmtId="0" fontId="12" fillId="5" borderId="39" xfId="0" applyFont="1" applyFill="1" applyBorder="1" applyAlignment="1">
      <alignment horizontal="center" wrapText="1"/>
    </xf>
    <xf numFmtId="164" fontId="22" fillId="0" borderId="0" xfId="0" applyNumberFormat="1" applyFont="1"/>
    <xf numFmtId="0" fontId="22" fillId="0" borderId="0" xfId="0" applyFont="1"/>
    <xf numFmtId="164" fontId="24" fillId="0" borderId="0" xfId="0" applyNumberFormat="1" applyFont="1"/>
    <xf numFmtId="0" fontId="25" fillId="0" borderId="0" xfId="0" applyFont="1"/>
    <xf numFmtId="4" fontId="21" fillId="0" borderId="0" xfId="0" applyNumberFormat="1" applyFont="1"/>
    <xf numFmtId="164" fontId="21" fillId="0" borderId="0" xfId="0" applyNumberFormat="1" applyFont="1"/>
    <xf numFmtId="0" fontId="25" fillId="0" borderId="0" xfId="0" applyFont="1" applyAlignment="1">
      <alignment horizontal="left" vertical="center" wrapText="1"/>
    </xf>
    <xf numFmtId="0" fontId="26" fillId="0" borderId="0" xfId="0" applyFont="1" applyAlignment="1">
      <alignment vertical="center"/>
    </xf>
    <xf numFmtId="0" fontId="25" fillId="0" borderId="0" xfId="0" applyFont="1" applyAlignment="1">
      <alignment vertical="top" wrapText="1"/>
    </xf>
    <xf numFmtId="0" fontId="25" fillId="0" borderId="0" xfId="0" applyFont="1" applyAlignment="1">
      <alignment vertical="center" wrapText="1"/>
    </xf>
    <xf numFmtId="0" fontId="25" fillId="0" borderId="0" xfId="0" applyFont="1" applyAlignment="1">
      <alignment wrapText="1"/>
    </xf>
    <xf numFmtId="0" fontId="26" fillId="0" borderId="0" xfId="0" applyFont="1"/>
    <xf numFmtId="0" fontId="0" fillId="0" borderId="0" xfId="0" applyAlignment="1">
      <alignment horizontal="center" wrapText="1"/>
    </xf>
    <xf numFmtId="0" fontId="26" fillId="0" borderId="0" xfId="0" applyFont="1" applyAlignment="1">
      <alignment vertical="center" wrapText="1"/>
    </xf>
    <xf numFmtId="0" fontId="26" fillId="0" borderId="0" xfId="0" applyFont="1" applyAlignment="1">
      <alignment vertical="top" wrapText="1"/>
    </xf>
    <xf numFmtId="164" fontId="0" fillId="0" borderId="29" xfId="0" applyNumberFormat="1" applyBorder="1"/>
    <xf numFmtId="164" fontId="0" fillId="0" borderId="30" xfId="0" applyNumberFormat="1" applyBorder="1"/>
    <xf numFmtId="0" fontId="25" fillId="0" borderId="0" xfId="0" applyFont="1" applyAlignment="1">
      <alignment vertical="justify" wrapText="1"/>
    </xf>
    <xf numFmtId="0" fontId="27" fillId="0" borderId="0" xfId="0" applyFont="1" applyAlignment="1">
      <alignment vertical="center" wrapText="1"/>
    </xf>
    <xf numFmtId="0" fontId="6" fillId="8" borderId="39" xfId="0" applyFont="1" applyFill="1" applyBorder="1" applyAlignment="1">
      <alignment horizontal="center"/>
    </xf>
    <xf numFmtId="164" fontId="6" fillId="8" borderId="33" xfId="0" applyNumberFormat="1" applyFont="1" applyFill="1" applyBorder="1" applyAlignment="1">
      <alignment horizontal="right"/>
    </xf>
    <xf numFmtId="0" fontId="4" fillId="3" borderId="61" xfId="0" applyFont="1" applyFill="1" applyBorder="1"/>
    <xf numFmtId="0" fontId="6" fillId="8" borderId="41" xfId="0" applyFont="1" applyFill="1" applyBorder="1" applyAlignment="1">
      <alignment horizontal="center"/>
    </xf>
    <xf numFmtId="164" fontId="6" fillId="8" borderId="13" xfId="0" applyNumberFormat="1" applyFont="1" applyFill="1" applyBorder="1" applyAlignment="1">
      <alignment horizontal="right"/>
    </xf>
    <xf numFmtId="164" fontId="3" fillId="8" borderId="0" xfId="0" applyNumberFormat="1" applyFont="1" applyFill="1" applyAlignment="1">
      <alignment horizontal="right"/>
    </xf>
    <xf numFmtId="164" fontId="6" fillId="8" borderId="0" xfId="0" applyNumberFormat="1" applyFont="1" applyFill="1" applyAlignment="1">
      <alignment horizontal="right"/>
    </xf>
    <xf numFmtId="0" fontId="6" fillId="8" borderId="0" xfId="0" applyFont="1" applyFill="1" applyAlignment="1">
      <alignment horizontal="left" wrapText="1"/>
    </xf>
    <xf numFmtId="0" fontId="6" fillId="8" borderId="1" xfId="0" applyFont="1" applyFill="1" applyBorder="1" applyAlignment="1">
      <alignment horizontal="center"/>
    </xf>
    <xf numFmtId="164" fontId="6" fillId="8" borderId="0" xfId="0" applyNumberFormat="1" applyFont="1" applyFill="1"/>
    <xf numFmtId="0" fontId="3" fillId="0" borderId="39" xfId="0" applyFont="1" applyBorder="1" applyAlignment="1">
      <alignment horizontal="center" vertical="center"/>
    </xf>
    <xf numFmtId="164" fontId="6" fillId="8" borderId="33" xfId="0" applyNumberFormat="1" applyFont="1" applyFill="1" applyBorder="1"/>
    <xf numFmtId="0" fontId="6" fillId="8" borderId="39" xfId="0" applyFont="1" applyFill="1" applyBorder="1" applyAlignment="1">
      <alignment horizontal="center" vertical="center"/>
    </xf>
    <xf numFmtId="49" fontId="11" fillId="8" borderId="39" xfId="0" applyNumberFormat="1" applyFont="1" applyFill="1" applyBorder="1" applyAlignment="1">
      <alignment horizontal="center" wrapText="1"/>
    </xf>
    <xf numFmtId="49" fontId="10" fillId="8" borderId="39" xfId="0" applyNumberFormat="1" applyFont="1" applyFill="1" applyBorder="1" applyAlignment="1">
      <alignment horizontal="center" wrapText="1"/>
    </xf>
    <xf numFmtId="0" fontId="9" fillId="8" borderId="40" xfId="0" applyFont="1" applyFill="1" applyBorder="1" applyAlignment="1">
      <alignment horizontal="left" wrapText="1"/>
    </xf>
    <xf numFmtId="0" fontId="9" fillId="8" borderId="0" xfId="0" applyFont="1" applyFill="1" applyAlignment="1">
      <alignment horizontal="left" wrapText="1"/>
    </xf>
    <xf numFmtId="164" fontId="9" fillId="8" borderId="33" xfId="0" applyNumberFormat="1" applyFont="1" applyFill="1" applyBorder="1"/>
    <xf numFmtId="164" fontId="9" fillId="8" borderId="46" xfId="0" applyNumberFormat="1" applyFont="1" applyFill="1" applyBorder="1"/>
    <xf numFmtId="0" fontId="9" fillId="8" borderId="34" xfId="0" applyFont="1" applyFill="1" applyBorder="1" applyAlignment="1">
      <alignment horizontal="left" wrapText="1"/>
    </xf>
    <xf numFmtId="164" fontId="6" fillId="8" borderId="46" xfId="0" applyNumberFormat="1" applyFont="1" applyFill="1" applyBorder="1"/>
    <xf numFmtId="49" fontId="11" fillId="8" borderId="39" xfId="0" applyNumberFormat="1" applyFont="1" applyFill="1" applyBorder="1" applyAlignment="1">
      <alignment horizontal="center" vertical="top" wrapText="1"/>
    </xf>
    <xf numFmtId="49" fontId="7" fillId="8" borderId="39" xfId="0" applyNumberFormat="1" applyFont="1" applyFill="1" applyBorder="1" applyAlignment="1">
      <alignment horizontal="center" wrapText="1"/>
    </xf>
    <xf numFmtId="164" fontId="3" fillId="8" borderId="33" xfId="0" applyNumberFormat="1" applyFont="1" applyFill="1" applyBorder="1"/>
    <xf numFmtId="49" fontId="10" fillId="8" borderId="39" xfId="0" applyNumberFormat="1" applyFont="1" applyFill="1" applyBorder="1" applyAlignment="1">
      <alignment horizontal="center" vertical="top" wrapText="1"/>
    </xf>
    <xf numFmtId="164" fontId="9" fillId="8" borderId="46" xfId="0" applyNumberFormat="1" applyFont="1" applyFill="1" applyBorder="1" applyAlignment="1">
      <alignment horizontal="right"/>
    </xf>
    <xf numFmtId="0" fontId="11" fillId="8" borderId="39" xfId="0" applyFont="1" applyFill="1" applyBorder="1" applyAlignment="1">
      <alignment horizontal="center" wrapText="1"/>
    </xf>
    <xf numFmtId="0" fontId="11" fillId="8" borderId="39" xfId="0" applyFont="1" applyFill="1" applyBorder="1" applyAlignment="1">
      <alignment horizontal="center"/>
    </xf>
    <xf numFmtId="0" fontId="6" fillId="8" borderId="0" xfId="0" applyFont="1" applyFill="1" applyAlignment="1">
      <alignment wrapText="1"/>
    </xf>
    <xf numFmtId="164" fontId="23" fillId="8" borderId="33" xfId="0" applyNumberFormat="1" applyFont="1" applyFill="1" applyBorder="1" applyAlignment="1">
      <alignment horizontal="right" wrapText="1"/>
    </xf>
    <xf numFmtId="0" fontId="10" fillId="8" borderId="39" xfId="0" applyFont="1" applyFill="1" applyBorder="1" applyAlignment="1">
      <alignment horizontal="center" wrapText="1"/>
    </xf>
    <xf numFmtId="0" fontId="7" fillId="8" borderId="39" xfId="0" applyFont="1" applyFill="1" applyBorder="1" applyAlignment="1">
      <alignment horizontal="center" wrapText="1"/>
    </xf>
    <xf numFmtId="164" fontId="3" fillId="8" borderId="0" xfId="0" applyNumberFormat="1" applyFont="1" applyFill="1"/>
    <xf numFmtId="164" fontId="3" fillId="8" borderId="46" xfId="0" applyNumberFormat="1" applyFont="1" applyFill="1" applyBorder="1"/>
    <xf numFmtId="164" fontId="11" fillId="8" borderId="33" xfId="0" applyNumberFormat="1" applyFont="1" applyFill="1" applyBorder="1"/>
    <xf numFmtId="164" fontId="11" fillId="8" borderId="31" xfId="0" applyNumberFormat="1" applyFont="1" applyFill="1" applyBorder="1"/>
    <xf numFmtId="164" fontId="6" fillId="8" borderId="46" xfId="0" applyNumberFormat="1" applyFont="1" applyFill="1" applyBorder="1" applyAlignment="1">
      <alignment horizontal="right"/>
    </xf>
    <xf numFmtId="164" fontId="9" fillId="8" borderId="33" xfId="0" applyNumberFormat="1" applyFont="1" applyFill="1" applyBorder="1" applyAlignment="1">
      <alignment horizontal="right"/>
    </xf>
    <xf numFmtId="164" fontId="23" fillId="8" borderId="0" xfId="0" applyNumberFormat="1" applyFont="1" applyFill="1" applyAlignment="1">
      <alignment horizontal="right"/>
    </xf>
    <xf numFmtId="164" fontId="23" fillId="8" borderId="46" xfId="0" applyNumberFormat="1" applyFont="1" applyFill="1" applyBorder="1" applyAlignment="1">
      <alignment horizontal="right"/>
    </xf>
    <xf numFmtId="4" fontId="0" fillId="0" borderId="0" xfId="0" applyNumberFormat="1"/>
    <xf numFmtId="164" fontId="6" fillId="0" borderId="33" xfId="0" applyNumberFormat="1" applyFont="1" applyBorder="1" applyAlignment="1">
      <alignment horizontal="right"/>
    </xf>
    <xf numFmtId="164" fontId="11" fillId="8" borderId="46" xfId="0" applyNumberFormat="1" applyFont="1" applyFill="1" applyBorder="1" applyAlignment="1">
      <alignment horizontal="right"/>
    </xf>
    <xf numFmtId="164" fontId="0" fillId="0" borderId="28" xfId="0" applyNumberFormat="1" applyBorder="1"/>
    <xf numFmtId="0" fontId="7" fillId="0" borderId="45" xfId="0" applyFont="1" applyBorder="1" applyAlignment="1">
      <alignment horizontal="center"/>
    </xf>
    <xf numFmtId="0" fontId="6" fillId="8" borderId="40" xfId="0" applyFont="1" applyFill="1" applyBorder="1" applyAlignment="1">
      <alignment horizontal="left" wrapText="1"/>
    </xf>
    <xf numFmtId="0" fontId="6" fillId="8" borderId="34" xfId="0" applyFont="1" applyFill="1" applyBorder="1" applyAlignment="1">
      <alignment horizontal="left" wrapText="1"/>
    </xf>
    <xf numFmtId="164" fontId="6" fillId="3" borderId="40" xfId="0" applyNumberFormat="1" applyFont="1" applyFill="1" applyBorder="1" applyAlignment="1">
      <alignment horizontal="right"/>
    </xf>
    <xf numFmtId="164" fontId="6" fillId="2" borderId="40" xfId="0" applyNumberFormat="1" applyFont="1" applyFill="1" applyBorder="1" applyAlignment="1">
      <alignment horizontal="right"/>
    </xf>
    <xf numFmtId="164" fontId="3" fillId="0" borderId="40" xfId="0" applyNumberFormat="1" applyFont="1" applyBorder="1" applyAlignment="1">
      <alignment horizontal="right"/>
    </xf>
    <xf numFmtId="164" fontId="6" fillId="8" borderId="40" xfId="0" applyNumberFormat="1" applyFont="1" applyFill="1" applyBorder="1" applyAlignment="1">
      <alignment horizontal="right"/>
    </xf>
    <xf numFmtId="164" fontId="3" fillId="0" borderId="40" xfId="0" applyNumberFormat="1" applyFont="1" applyBorder="1"/>
    <xf numFmtId="164" fontId="6" fillId="2" borderId="40" xfId="0" applyNumberFormat="1" applyFont="1" applyFill="1" applyBorder="1"/>
    <xf numFmtId="0" fontId="3" fillId="0" borderId="40" xfId="0" applyFont="1" applyBorder="1"/>
    <xf numFmtId="164" fontId="6" fillId="0" borderId="40" xfId="0" applyNumberFormat="1" applyFont="1" applyBorder="1" applyAlignment="1">
      <alignment horizontal="right"/>
    </xf>
    <xf numFmtId="164" fontId="6" fillId="3" borderId="40" xfId="0" applyNumberFormat="1" applyFont="1" applyFill="1" applyBorder="1"/>
    <xf numFmtId="164" fontId="4" fillId="4" borderId="40" xfId="0" applyNumberFormat="1" applyFont="1" applyFill="1" applyBorder="1"/>
    <xf numFmtId="164" fontId="6" fillId="8" borderId="40" xfId="0" applyNumberFormat="1" applyFont="1" applyFill="1" applyBorder="1"/>
    <xf numFmtId="164" fontId="4" fillId="4" borderId="29" xfId="0" applyNumberFormat="1" applyFont="1" applyFill="1" applyBorder="1"/>
    <xf numFmtId="0" fontId="6" fillId="8" borderId="1" xfId="0" applyFont="1" applyFill="1" applyBorder="1" applyAlignment="1">
      <alignment horizontal="center" vertical="top"/>
    </xf>
    <xf numFmtId="164" fontId="6" fillId="8" borderId="40" xfId="0" applyNumberFormat="1" applyFont="1" applyFill="1" applyBorder="1" applyAlignment="1">
      <alignment horizontal="right" vertical="top"/>
    </xf>
    <xf numFmtId="49" fontId="12" fillId="0" borderId="39" xfId="0" applyNumberFormat="1" applyFont="1" applyBorder="1" applyAlignment="1">
      <alignment horizontal="center" wrapText="1"/>
    </xf>
    <xf numFmtId="164" fontId="4" fillId="0" borderId="46" xfId="0" applyNumberFormat="1" applyFont="1" applyBorder="1"/>
    <xf numFmtId="49" fontId="11" fillId="8" borderId="39" xfId="0" applyNumberFormat="1" applyFont="1" applyFill="1" applyBorder="1" applyAlignment="1">
      <alignment horizontal="center" vertical="center" wrapText="1"/>
    </xf>
    <xf numFmtId="164" fontId="4" fillId="0" borderId="46" xfId="0" applyNumberFormat="1" applyFont="1" applyBorder="1" applyAlignment="1">
      <alignment horizontal="right"/>
    </xf>
    <xf numFmtId="0" fontId="12" fillId="0" borderId="39" xfId="0" applyFont="1" applyBorder="1" applyAlignment="1">
      <alignment horizontal="center"/>
    </xf>
    <xf numFmtId="164" fontId="4" fillId="0" borderId="33" xfId="0" applyNumberFormat="1" applyFont="1" applyBorder="1" applyAlignment="1">
      <alignment horizontal="right"/>
    </xf>
    <xf numFmtId="164" fontId="4" fillId="0" borderId="0" xfId="0" applyNumberFormat="1" applyFont="1" applyAlignment="1">
      <alignment horizontal="right"/>
    </xf>
    <xf numFmtId="0" fontId="12" fillId="0" borderId="39" xfId="0" applyFont="1" applyBorder="1" applyAlignment="1">
      <alignment horizontal="center" wrapText="1"/>
    </xf>
    <xf numFmtId="164" fontId="3" fillId="8" borderId="33" xfId="0" applyNumberFormat="1" applyFont="1" applyFill="1" applyBorder="1" applyAlignment="1">
      <alignment horizontal="right"/>
    </xf>
    <xf numFmtId="164" fontId="3" fillId="3" borderId="34" xfId="0" applyNumberFormat="1" applyFont="1" applyFill="1" applyBorder="1" applyAlignment="1">
      <alignment horizontal="right"/>
    </xf>
    <xf numFmtId="164" fontId="4" fillId="5" borderId="24" xfId="0" applyNumberFormat="1" applyFont="1" applyFill="1" applyBorder="1" applyAlignment="1">
      <alignment horizontal="right"/>
    </xf>
    <xf numFmtId="0" fontId="20" fillId="0" borderId="0" xfId="0" applyFont="1" applyAlignment="1">
      <alignment horizontal="left"/>
    </xf>
    <xf numFmtId="164" fontId="3" fillId="2" borderId="25" xfId="0" applyNumberFormat="1" applyFont="1" applyFill="1" applyBorder="1"/>
    <xf numFmtId="164" fontId="3" fillId="2" borderId="53" xfId="0" applyNumberFormat="1" applyFont="1" applyFill="1" applyBorder="1"/>
    <xf numFmtId="164" fontId="0" fillId="0" borderId="14" xfId="0" applyNumberFormat="1" applyBorder="1"/>
    <xf numFmtId="164" fontId="0" fillId="0" borderId="46" xfId="0" applyNumberFormat="1" applyBorder="1"/>
    <xf numFmtId="164" fontId="0" fillId="0" borderId="62" xfId="0" applyNumberFormat="1" applyBorder="1" applyAlignment="1">
      <alignment horizontal="right"/>
    </xf>
    <xf numFmtId="164" fontId="0" fillId="0" borderId="63" xfId="0" applyNumberFormat="1" applyBorder="1" applyAlignment="1">
      <alignment horizontal="right"/>
    </xf>
    <xf numFmtId="0" fontId="25" fillId="0" borderId="0" xfId="0" applyFont="1" applyAlignment="1">
      <alignment horizontal="left"/>
    </xf>
    <xf numFmtId="164" fontId="4" fillId="4" borderId="0" xfId="0" applyNumberFormat="1" applyFont="1" applyFill="1" applyAlignment="1">
      <alignment horizontal="right"/>
    </xf>
    <xf numFmtId="164" fontId="4" fillId="4" borderId="31" xfId="0" applyNumberFormat="1" applyFont="1" applyFill="1" applyBorder="1" applyAlignment="1">
      <alignment horizontal="right"/>
    </xf>
    <xf numFmtId="164" fontId="6" fillId="3" borderId="0" xfId="0" applyNumberFormat="1" applyFont="1" applyFill="1" applyAlignment="1">
      <alignment horizontal="right"/>
    </xf>
    <xf numFmtId="164" fontId="11" fillId="3" borderId="0" xfId="0" applyNumberFormat="1" applyFont="1" applyFill="1" applyAlignment="1">
      <alignment horizontal="right"/>
    </xf>
    <xf numFmtId="164" fontId="6" fillId="2" borderId="0" xfId="0" applyNumberFormat="1" applyFont="1" applyFill="1" applyAlignment="1">
      <alignment horizontal="right"/>
    </xf>
    <xf numFmtId="164" fontId="11" fillId="2" borderId="0" xfId="0" applyNumberFormat="1" applyFont="1" applyFill="1" applyAlignment="1">
      <alignment horizontal="right"/>
    </xf>
    <xf numFmtId="164" fontId="7" fillId="0" borderId="0" xfId="0" applyNumberFormat="1" applyFont="1" applyAlignment="1">
      <alignment horizontal="right"/>
    </xf>
    <xf numFmtId="164" fontId="11" fillId="8" borderId="0" xfId="0" applyNumberFormat="1" applyFont="1" applyFill="1" applyAlignment="1">
      <alignment horizontal="right"/>
    </xf>
    <xf numFmtId="164" fontId="6" fillId="2" borderId="0" xfId="0" applyNumberFormat="1" applyFont="1" applyFill="1"/>
    <xf numFmtId="164" fontId="6" fillId="0" borderId="0" xfId="0" applyNumberFormat="1" applyFont="1" applyAlignment="1">
      <alignment horizontal="right"/>
    </xf>
    <xf numFmtId="164" fontId="11" fillId="0" borderId="0" xfId="0" applyNumberFormat="1" applyFont="1" applyAlignment="1">
      <alignment horizontal="right"/>
    </xf>
    <xf numFmtId="164" fontId="6" fillId="3" borderId="0" xfId="0" applyNumberFormat="1" applyFont="1" applyFill="1"/>
    <xf numFmtId="164" fontId="14" fillId="2" borderId="0" xfId="0" applyNumberFormat="1" applyFont="1" applyFill="1" applyAlignment="1">
      <alignment horizontal="right"/>
    </xf>
    <xf numFmtId="164" fontId="13" fillId="0" borderId="0" xfId="0" applyNumberFormat="1" applyFont="1" applyAlignment="1">
      <alignment horizontal="right"/>
    </xf>
    <xf numFmtId="164" fontId="12" fillId="4" borderId="0" xfId="0" applyNumberFormat="1" applyFont="1" applyFill="1" applyAlignment="1">
      <alignment horizontal="right"/>
    </xf>
    <xf numFmtId="164" fontId="11" fillId="2" borderId="0" xfId="0" applyNumberFormat="1" applyFont="1" applyFill="1"/>
    <xf numFmtId="164" fontId="6" fillId="8" borderId="0" xfId="0" applyNumberFormat="1" applyFont="1" applyFill="1" applyAlignment="1">
      <alignment horizontal="right" vertical="top"/>
    </xf>
    <xf numFmtId="164" fontId="15" fillId="3" borderId="0" xfId="0" applyNumberFormat="1" applyFont="1" applyFill="1" applyAlignment="1">
      <alignment horizontal="right"/>
    </xf>
    <xf numFmtId="164" fontId="15" fillId="2" borderId="0" xfId="0" applyNumberFormat="1" applyFont="1" applyFill="1" applyAlignment="1">
      <alignment horizontal="right"/>
    </xf>
    <xf numFmtId="164" fontId="16" fillId="0" borderId="0" xfId="0" applyNumberFormat="1" applyFont="1" applyAlignment="1">
      <alignment horizontal="right"/>
    </xf>
    <xf numFmtId="164" fontId="11" fillId="8" borderId="33" xfId="0" applyNumberFormat="1" applyFont="1" applyFill="1" applyBorder="1" applyAlignment="1">
      <alignment horizontal="right"/>
    </xf>
    <xf numFmtId="164" fontId="4" fillId="4" borderId="12" xfId="0" applyNumberFormat="1" applyFont="1" applyFill="1" applyBorder="1" applyAlignment="1">
      <alignment horizontal="right"/>
    </xf>
    <xf numFmtId="164" fontId="11" fillId="8" borderId="31" xfId="0" applyNumberFormat="1" applyFont="1" applyFill="1" applyBorder="1" applyAlignment="1">
      <alignment horizontal="right"/>
    </xf>
    <xf numFmtId="164" fontId="6" fillId="8" borderId="31" xfId="0" applyNumberFormat="1" applyFont="1" applyFill="1" applyBorder="1"/>
    <xf numFmtId="164" fontId="3" fillId="8" borderId="31" xfId="0" applyNumberFormat="1" applyFont="1" applyFill="1" applyBorder="1"/>
    <xf numFmtId="164" fontId="3" fillId="3" borderId="31" xfId="0" applyNumberFormat="1" applyFont="1" applyFill="1" applyBorder="1"/>
    <xf numFmtId="164" fontId="29" fillId="0" borderId="33" xfId="0" applyNumberFormat="1" applyFont="1" applyBorder="1"/>
    <xf numFmtId="164" fontId="28" fillId="0" borderId="33" xfId="0" applyNumberFormat="1" applyFont="1" applyBorder="1"/>
    <xf numFmtId="164" fontId="11" fillId="2" borderId="31" xfId="0" applyNumberFormat="1" applyFont="1" applyFill="1" applyBorder="1"/>
    <xf numFmtId="164" fontId="9" fillId="4" borderId="12" xfId="0" applyNumberFormat="1" applyFont="1" applyFill="1" applyBorder="1" applyAlignment="1">
      <alignment horizontal="right"/>
    </xf>
    <xf numFmtId="164" fontId="6" fillId="0" borderId="33" xfId="0" applyNumberFormat="1" applyFont="1" applyBorder="1"/>
    <xf numFmtId="164" fontId="6" fillId="0" borderId="46" xfId="0" applyNumberFormat="1" applyFont="1" applyBorder="1" applyAlignment="1">
      <alignment horizontal="right"/>
    </xf>
    <xf numFmtId="0" fontId="7" fillId="0" borderId="61" xfId="0" applyFont="1" applyBorder="1" applyAlignment="1">
      <alignment horizontal="center" wrapText="1"/>
    </xf>
    <xf numFmtId="164" fontId="3" fillId="0" borderId="48" xfId="0" applyNumberFormat="1" applyFont="1" applyBorder="1"/>
    <xf numFmtId="0" fontId="0" fillId="0" borderId="0" xfId="0" applyAlignment="1">
      <alignment horizontal="left" wrapText="1"/>
    </xf>
    <xf numFmtId="0" fontId="3" fillId="0" borderId="0" xfId="0" applyFont="1" applyAlignment="1">
      <alignment horizontal="left" wrapText="1"/>
    </xf>
    <xf numFmtId="164" fontId="6" fillId="0" borderId="0" xfId="0" applyNumberFormat="1" applyFont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20" fillId="0" borderId="0" xfId="0" applyFont="1" applyAlignment="1">
      <alignment horizontal="right" wrapText="1"/>
    </xf>
    <xf numFmtId="164" fontId="20" fillId="0" borderId="0" xfId="0" applyNumberFormat="1" applyFont="1"/>
    <xf numFmtId="0" fontId="4" fillId="0" borderId="0" xfId="0" applyFont="1" applyAlignment="1">
      <alignment horizontal="left" wrapText="1"/>
    </xf>
    <xf numFmtId="164" fontId="12" fillId="0" borderId="0" xfId="0" applyNumberFormat="1" applyFont="1" applyAlignment="1">
      <alignment horizontal="right"/>
    </xf>
    <xf numFmtId="164" fontId="11" fillId="0" borderId="46" xfId="0" applyNumberFormat="1" applyFont="1" applyBorder="1" applyAlignment="1">
      <alignment horizontal="right"/>
    </xf>
    <xf numFmtId="164" fontId="30" fillId="8" borderId="46" xfId="0" applyNumberFormat="1" applyFont="1" applyFill="1" applyBorder="1" applyAlignment="1">
      <alignment horizontal="right"/>
    </xf>
    <xf numFmtId="164" fontId="11" fillId="8" borderId="0" xfId="0" applyNumberFormat="1" applyFont="1" applyFill="1"/>
    <xf numFmtId="0" fontId="3" fillId="0" borderId="39" xfId="0" applyFont="1" applyBorder="1" applyAlignment="1">
      <alignment horizontal="center" wrapText="1"/>
    </xf>
    <xf numFmtId="49" fontId="3" fillId="0" borderId="39" xfId="0" applyNumberFormat="1" applyFont="1" applyBorder="1" applyAlignment="1">
      <alignment horizontal="center" wrapText="1"/>
    </xf>
    <xf numFmtId="49" fontId="4" fillId="0" borderId="39" xfId="0" applyNumberFormat="1" applyFont="1" applyBorder="1" applyAlignment="1">
      <alignment horizontal="center" wrapText="1"/>
    </xf>
    <xf numFmtId="164" fontId="6" fillId="8" borderId="33" xfId="0" applyNumberFormat="1" applyFont="1" applyFill="1" applyBorder="1" applyAlignment="1">
      <alignment horizontal="right" vertical="top"/>
    </xf>
    <xf numFmtId="0" fontId="3" fillId="0" borderId="40" xfId="0" applyFont="1" applyBorder="1" applyAlignment="1">
      <alignment horizontal="left" wrapText="1"/>
    </xf>
    <xf numFmtId="0" fontId="3" fillId="0" borderId="0" xfId="0" applyFont="1" applyAlignment="1">
      <alignment horizontal="left" wrapText="1"/>
    </xf>
    <xf numFmtId="0" fontId="3" fillId="0" borderId="34" xfId="0" applyFont="1" applyBorder="1" applyAlignment="1">
      <alignment horizontal="left" wrapText="1"/>
    </xf>
    <xf numFmtId="0" fontId="3" fillId="3" borderId="40" xfId="0" applyFont="1" applyFill="1" applyBorder="1" applyAlignment="1">
      <alignment horizontal="left" wrapText="1"/>
    </xf>
    <xf numFmtId="0" fontId="3" fillId="3" borderId="0" xfId="0" applyFont="1" applyFill="1" applyAlignment="1">
      <alignment horizontal="left" wrapText="1"/>
    </xf>
    <xf numFmtId="0" fontId="3" fillId="3" borderId="34" xfId="0" applyFont="1" applyFill="1" applyBorder="1" applyAlignment="1">
      <alignment horizontal="left" wrapText="1"/>
    </xf>
    <xf numFmtId="0" fontId="4" fillId="0" borderId="0" xfId="0" applyFont="1" applyAlignment="1">
      <alignment horizontal="left" wrapText="1"/>
    </xf>
    <xf numFmtId="0" fontId="9" fillId="8" borderId="40" xfId="0" applyFont="1" applyFill="1" applyBorder="1" applyAlignment="1">
      <alignment horizontal="left" wrapText="1"/>
    </xf>
    <xf numFmtId="0" fontId="9" fillId="8" borderId="0" xfId="0" applyFont="1" applyFill="1" applyAlignment="1">
      <alignment horizontal="left" wrapText="1"/>
    </xf>
    <xf numFmtId="0" fontId="9" fillId="8" borderId="34" xfId="0" applyFont="1" applyFill="1" applyBorder="1" applyAlignment="1">
      <alignment horizontal="left" wrapText="1"/>
    </xf>
    <xf numFmtId="0" fontId="4" fillId="0" borderId="40" xfId="0" applyFont="1" applyBorder="1" applyAlignment="1">
      <alignment horizontal="left" wrapText="1"/>
    </xf>
    <xf numFmtId="0" fontId="4" fillId="0" borderId="34" xfId="0" applyFont="1" applyBorder="1" applyAlignment="1">
      <alignment horizontal="left" wrapText="1"/>
    </xf>
    <xf numFmtId="0" fontId="6" fillId="8" borderId="40" xfId="0" applyFont="1" applyFill="1" applyBorder="1" applyAlignment="1">
      <alignment horizontal="left" wrapText="1"/>
    </xf>
    <xf numFmtId="0" fontId="6" fillId="8" borderId="0" xfId="0" applyFont="1" applyFill="1" applyAlignment="1">
      <alignment horizontal="left" wrapText="1"/>
    </xf>
    <xf numFmtId="0" fontId="6" fillId="8" borderId="34" xfId="0" applyFont="1" applyFill="1" applyBorder="1" applyAlignment="1">
      <alignment horizontal="left" wrapText="1"/>
    </xf>
    <xf numFmtId="0" fontId="3" fillId="7" borderId="40" xfId="0" applyFont="1" applyFill="1" applyBorder="1" applyAlignment="1">
      <alignment horizontal="left" wrapText="1"/>
    </xf>
    <xf numFmtId="0" fontId="3" fillId="7" borderId="0" xfId="0" applyFont="1" applyFill="1" applyAlignment="1">
      <alignment horizontal="left" wrapText="1"/>
    </xf>
    <xf numFmtId="0" fontId="3" fillId="7" borderId="34" xfId="0" applyFont="1" applyFill="1" applyBorder="1" applyAlignment="1">
      <alignment horizontal="left" wrapText="1"/>
    </xf>
    <xf numFmtId="0" fontId="3" fillId="8" borderId="40" xfId="0" applyFont="1" applyFill="1" applyBorder="1" applyAlignment="1">
      <alignment horizontal="left" wrapText="1"/>
    </xf>
    <xf numFmtId="0" fontId="3" fillId="8" borderId="0" xfId="0" applyFont="1" applyFill="1" applyAlignment="1">
      <alignment horizontal="left" wrapText="1"/>
    </xf>
    <xf numFmtId="0" fontId="3" fillId="8" borderId="34" xfId="0" applyFont="1" applyFill="1" applyBorder="1" applyAlignment="1">
      <alignment horizontal="left" wrapText="1"/>
    </xf>
    <xf numFmtId="0" fontId="6" fillId="8" borderId="0" xfId="0" applyFont="1" applyFill="1" applyAlignment="1">
      <alignment wrapText="1"/>
    </xf>
    <xf numFmtId="0" fontId="4" fillId="0" borderId="0" xfId="0" applyFont="1" applyAlignment="1">
      <alignment wrapText="1"/>
    </xf>
    <xf numFmtId="0" fontId="3" fillId="0" borderId="29" xfId="0" applyFont="1" applyBorder="1" applyAlignment="1">
      <alignment horizontal="left" wrapText="1"/>
    </xf>
    <xf numFmtId="0" fontId="3" fillId="0" borderId="27" xfId="0" applyFont="1" applyBorder="1" applyAlignment="1">
      <alignment horizontal="left" wrapText="1"/>
    </xf>
    <xf numFmtId="0" fontId="3" fillId="0" borderId="47" xfId="0" applyFont="1" applyBorder="1" applyAlignment="1">
      <alignment horizontal="left" wrapText="1"/>
    </xf>
    <xf numFmtId="0" fontId="6" fillId="8" borderId="40" xfId="0" applyFont="1" applyFill="1" applyBorder="1" applyAlignment="1">
      <alignment horizontal="left" vertical="center" wrapText="1"/>
    </xf>
    <xf numFmtId="0" fontId="6" fillId="8" borderId="0" xfId="0" applyFont="1" applyFill="1" applyAlignment="1">
      <alignment horizontal="left" vertical="center" wrapText="1"/>
    </xf>
    <xf numFmtId="0" fontId="6" fillId="8" borderId="34" xfId="0" applyFont="1" applyFill="1" applyBorder="1" applyAlignment="1">
      <alignment horizontal="left" vertical="center" wrapText="1"/>
    </xf>
    <xf numFmtId="0" fontId="3" fillId="0" borderId="0" xfId="0" applyFont="1" applyAlignment="1">
      <alignment wrapText="1"/>
    </xf>
    <xf numFmtId="0" fontId="4" fillId="4" borderId="0" xfId="0" applyFont="1" applyFill="1" applyAlignment="1">
      <alignment wrapText="1"/>
    </xf>
    <xf numFmtId="0" fontId="3" fillId="3" borderId="0" xfId="0" applyFont="1" applyFill="1" applyAlignment="1">
      <alignment wrapText="1"/>
    </xf>
    <xf numFmtId="0" fontId="3" fillId="7" borderId="0" xfId="0" applyFont="1" applyFill="1" applyAlignment="1">
      <alignment wrapText="1"/>
    </xf>
    <xf numFmtId="0" fontId="23" fillId="8" borderId="0" xfId="0" applyFont="1" applyFill="1" applyAlignment="1">
      <alignment horizontal="left" wrapText="1"/>
    </xf>
    <xf numFmtId="0" fontId="4" fillId="5" borderId="0" xfId="0" applyFont="1" applyFill="1" applyAlignment="1">
      <alignment horizontal="left" wrapText="1"/>
    </xf>
    <xf numFmtId="0" fontId="4" fillId="4" borderId="0" xfId="0" applyFont="1" applyFill="1" applyAlignment="1">
      <alignment horizontal="left" wrapText="1"/>
    </xf>
    <xf numFmtId="0" fontId="3" fillId="0" borderId="40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3" fillId="0" borderId="34" xfId="0" applyFont="1" applyBorder="1" applyAlignment="1">
      <alignment horizontal="left"/>
    </xf>
    <xf numFmtId="0" fontId="3" fillId="0" borderId="40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34" xfId="0" applyFont="1" applyBorder="1" applyAlignment="1">
      <alignment vertical="center" wrapText="1"/>
    </xf>
    <xf numFmtId="0" fontId="3" fillId="0" borderId="40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34" xfId="0" applyFont="1" applyBorder="1" applyAlignment="1">
      <alignment horizontal="left" vertical="center" wrapText="1"/>
    </xf>
    <xf numFmtId="0" fontId="3" fillId="0" borderId="4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34" xfId="0" applyFont="1" applyBorder="1" applyAlignment="1">
      <alignment horizontal="left" vertical="center"/>
    </xf>
    <xf numFmtId="0" fontId="3" fillId="2" borderId="40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3" fillId="2" borderId="34" xfId="0" applyFont="1" applyFill="1" applyBorder="1" applyAlignment="1">
      <alignment horizontal="left" vertical="center"/>
    </xf>
    <xf numFmtId="0" fontId="4" fillId="5" borderId="40" xfId="0" applyFont="1" applyFill="1" applyBorder="1" applyAlignment="1">
      <alignment horizontal="left" wrapText="1"/>
    </xf>
    <xf numFmtId="0" fontId="4" fillId="3" borderId="23" xfId="0" applyFont="1" applyFill="1" applyBorder="1" applyAlignment="1">
      <alignment horizontal="left"/>
    </xf>
    <xf numFmtId="0" fontId="1" fillId="0" borderId="0" xfId="0" applyFont="1" applyAlignment="1">
      <alignment horizontal="left"/>
    </xf>
    <xf numFmtId="0" fontId="18" fillId="6" borderId="28" xfId="0" applyFont="1" applyFill="1" applyBorder="1" applyAlignment="1">
      <alignment horizontal="center"/>
    </xf>
    <xf numFmtId="0" fontId="18" fillId="6" borderId="2" xfId="0" applyFont="1" applyFill="1" applyBorder="1" applyAlignment="1">
      <alignment horizontal="center"/>
    </xf>
    <xf numFmtId="0" fontId="3" fillId="0" borderId="4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2" borderId="40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left" vertical="center" wrapText="1"/>
    </xf>
    <xf numFmtId="0" fontId="3" fillId="2" borderId="34" xfId="0" applyFont="1" applyFill="1" applyBorder="1" applyAlignment="1">
      <alignment horizontal="left" vertical="center" wrapText="1"/>
    </xf>
    <xf numFmtId="0" fontId="4" fillId="5" borderId="0" xfId="0" applyFont="1" applyFill="1" applyAlignment="1">
      <alignment wrapText="1"/>
    </xf>
    <xf numFmtId="0" fontId="3" fillId="0" borderId="40" xfId="0" applyFont="1" applyBorder="1" applyAlignment="1">
      <alignment wrapText="1"/>
    </xf>
    <xf numFmtId="0" fontId="3" fillId="0" borderId="34" xfId="0" applyFont="1" applyBorder="1" applyAlignment="1">
      <alignment wrapText="1"/>
    </xf>
    <xf numFmtId="0" fontId="6" fillId="3" borderId="40" xfId="0" applyFont="1" applyFill="1" applyBorder="1" applyAlignment="1">
      <alignment horizontal="left" wrapText="1"/>
    </xf>
    <xf numFmtId="0" fontId="6" fillId="3" borderId="0" xfId="0" applyFont="1" applyFill="1" applyAlignment="1">
      <alignment horizontal="left" wrapText="1"/>
    </xf>
    <xf numFmtId="0" fontId="6" fillId="3" borderId="34" xfId="0" applyFont="1" applyFill="1" applyBorder="1" applyAlignment="1">
      <alignment horizontal="left" wrapText="1"/>
    </xf>
    <xf numFmtId="0" fontId="6" fillId="2" borderId="40" xfId="0" applyFont="1" applyFill="1" applyBorder="1" applyAlignment="1">
      <alignment horizontal="left" wrapText="1"/>
    </xf>
    <xf numFmtId="0" fontId="6" fillId="2" borderId="0" xfId="0" applyFont="1" applyFill="1" applyAlignment="1">
      <alignment horizontal="left" wrapText="1"/>
    </xf>
    <xf numFmtId="0" fontId="6" fillId="2" borderId="34" xfId="0" applyFont="1" applyFill="1" applyBorder="1" applyAlignment="1">
      <alignment horizontal="left" wrapText="1"/>
    </xf>
    <xf numFmtId="0" fontId="6" fillId="0" borderId="40" xfId="0" applyFont="1" applyBorder="1" applyAlignment="1">
      <alignment horizontal="left" wrapText="1"/>
    </xf>
    <xf numFmtId="0" fontId="6" fillId="0" borderId="0" xfId="0" applyFont="1" applyAlignment="1">
      <alignment horizontal="left" wrapText="1"/>
    </xf>
    <xf numFmtId="0" fontId="6" fillId="0" borderId="34" xfId="0" applyFont="1" applyBorder="1" applyAlignment="1">
      <alignment horizontal="left" wrapText="1"/>
    </xf>
    <xf numFmtId="0" fontId="0" fillId="0" borderId="0" xfId="0" applyAlignment="1">
      <alignment horizontal="justify" wrapText="1"/>
    </xf>
    <xf numFmtId="0" fontId="2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6" fillId="2" borderId="40" xfId="0" applyFont="1" applyFill="1" applyBorder="1" applyAlignment="1">
      <alignment wrapText="1"/>
    </xf>
    <xf numFmtId="0" fontId="6" fillId="2" borderId="0" xfId="0" applyFont="1" applyFill="1" applyAlignment="1">
      <alignment wrapText="1"/>
    </xf>
    <xf numFmtId="0" fontId="6" fillId="2" borderId="34" xfId="0" applyFont="1" applyFill="1" applyBorder="1" applyAlignment="1">
      <alignment wrapText="1"/>
    </xf>
    <xf numFmtId="0" fontId="1" fillId="0" borderId="0" xfId="0" applyFont="1" applyAlignment="1">
      <alignment horizontal="left" wrapText="1"/>
    </xf>
    <xf numFmtId="0" fontId="7" fillId="0" borderId="5" xfId="0" applyFont="1" applyBorder="1" applyAlignment="1">
      <alignment horizontal="center" wrapText="1"/>
    </xf>
    <xf numFmtId="0" fontId="8" fillId="5" borderId="16" xfId="0" applyFont="1" applyFill="1" applyBorder="1" applyAlignment="1">
      <alignment horizontal="center" wrapText="1"/>
    </xf>
    <xf numFmtId="0" fontId="20" fillId="0" borderId="59" xfId="0" applyFont="1" applyBorder="1" applyAlignment="1">
      <alignment horizontal="right" wrapText="1"/>
    </xf>
    <xf numFmtId="0" fontId="20" fillId="0" borderId="60" xfId="0" applyFont="1" applyBorder="1" applyAlignment="1">
      <alignment horizontal="right" wrapText="1"/>
    </xf>
    <xf numFmtId="0" fontId="4" fillId="2" borderId="23" xfId="0" applyFont="1" applyFill="1" applyBorder="1" applyAlignment="1">
      <alignment horizontal="left"/>
    </xf>
    <xf numFmtId="0" fontId="4" fillId="2" borderId="24" xfId="0" applyFont="1" applyFill="1" applyBorder="1" applyAlignment="1">
      <alignment horizontal="left"/>
    </xf>
    <xf numFmtId="0" fontId="7" fillId="0" borderId="45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3" fillId="2" borderId="51" xfId="0" applyFont="1" applyFill="1" applyBorder="1" applyAlignment="1">
      <alignment horizontal="left" vertical="center"/>
    </xf>
    <xf numFmtId="0" fontId="3" fillId="2" borderId="7" xfId="0" applyFont="1" applyFill="1" applyBorder="1" applyAlignment="1">
      <alignment horizontal="left" vertical="center"/>
    </xf>
    <xf numFmtId="0" fontId="3" fillId="2" borderId="8" xfId="0" applyFont="1" applyFill="1" applyBorder="1" applyAlignment="1">
      <alignment horizontal="left" vertical="center"/>
    </xf>
    <xf numFmtId="0" fontId="3" fillId="2" borderId="7" xfId="0" applyFont="1" applyFill="1" applyBorder="1" applyAlignment="1">
      <alignment horizontal="left" wrapText="1"/>
    </xf>
    <xf numFmtId="0" fontId="3" fillId="2" borderId="51" xfId="0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horizontal="left" vertical="center" wrapText="1"/>
    </xf>
    <xf numFmtId="0" fontId="3" fillId="4" borderId="0" xfId="0" applyFont="1" applyFill="1" applyAlignment="1">
      <alignment horizontal="left" wrapText="1"/>
    </xf>
    <xf numFmtId="0" fontId="3" fillId="2" borderId="0" xfId="0" applyFont="1" applyFill="1" applyAlignment="1">
      <alignment horizontal="left" wrapText="1"/>
    </xf>
    <xf numFmtId="0" fontId="19" fillId="6" borderId="20" xfId="0" applyFont="1" applyFill="1" applyBorder="1" applyAlignment="1">
      <alignment horizontal="left"/>
    </xf>
    <xf numFmtId="0" fontId="19" fillId="6" borderId="5" xfId="0" applyFont="1" applyFill="1" applyBorder="1" applyAlignment="1">
      <alignment horizontal="left"/>
    </xf>
    <xf numFmtId="0" fontId="19" fillId="6" borderId="6" xfId="0" applyFont="1" applyFill="1" applyBorder="1" applyAlignment="1">
      <alignment horizontal="left"/>
    </xf>
    <xf numFmtId="0" fontId="4" fillId="4" borderId="42" xfId="0" applyFont="1" applyFill="1" applyBorder="1" applyAlignment="1">
      <alignment horizontal="left" vertical="center" wrapText="1"/>
    </xf>
    <xf numFmtId="0" fontId="4" fillId="4" borderId="23" xfId="0" applyFont="1" applyFill="1" applyBorder="1" applyAlignment="1">
      <alignment horizontal="left" vertical="center" wrapText="1"/>
    </xf>
    <xf numFmtId="0" fontId="4" fillId="4" borderId="24" xfId="0" applyFont="1" applyFill="1" applyBorder="1" applyAlignment="1">
      <alignment horizontal="left" vertical="center" wrapText="1"/>
    </xf>
    <xf numFmtId="0" fontId="3" fillId="2" borderId="40" xfId="0" applyFont="1" applyFill="1" applyBorder="1" applyAlignment="1">
      <alignment vertical="center" wrapText="1"/>
    </xf>
    <xf numFmtId="0" fontId="3" fillId="2" borderId="0" xfId="0" applyFont="1" applyFill="1" applyAlignment="1">
      <alignment vertical="center" wrapText="1"/>
    </xf>
    <xf numFmtId="0" fontId="3" fillId="2" borderId="34" xfId="0" applyFont="1" applyFill="1" applyBorder="1" applyAlignment="1">
      <alignment vertical="center" wrapText="1"/>
    </xf>
    <xf numFmtId="0" fontId="6" fillId="3" borderId="40" xfId="0" applyFont="1" applyFill="1" applyBorder="1" applyAlignment="1">
      <alignment wrapText="1"/>
    </xf>
    <xf numFmtId="0" fontId="6" fillId="3" borderId="0" xfId="0" applyFont="1" applyFill="1" applyAlignment="1">
      <alignment wrapText="1"/>
    </xf>
    <xf numFmtId="0" fontId="6" fillId="3" borderId="34" xfId="0" applyFont="1" applyFill="1" applyBorder="1" applyAlignment="1">
      <alignment wrapText="1"/>
    </xf>
    <xf numFmtId="0" fontId="4" fillId="4" borderId="40" xfId="0" applyFont="1" applyFill="1" applyBorder="1" applyAlignment="1">
      <alignment wrapText="1"/>
    </xf>
    <xf numFmtId="0" fontId="4" fillId="4" borderId="34" xfId="0" applyFont="1" applyFill="1" applyBorder="1" applyAlignment="1">
      <alignment wrapText="1"/>
    </xf>
    <xf numFmtId="0" fontId="4" fillId="4" borderId="29" xfId="0" applyFont="1" applyFill="1" applyBorder="1" applyAlignment="1">
      <alignment horizontal="left" wrapText="1"/>
    </xf>
    <xf numFmtId="0" fontId="4" fillId="4" borderId="27" xfId="0" applyFont="1" applyFill="1" applyBorder="1" applyAlignment="1">
      <alignment horizontal="left" wrapText="1"/>
    </xf>
    <xf numFmtId="0" fontId="4" fillId="4" borderId="47" xfId="0" applyFont="1" applyFill="1" applyBorder="1" applyAlignment="1">
      <alignment horizontal="left" wrapText="1"/>
    </xf>
    <xf numFmtId="0" fontId="6" fillId="3" borderId="40" xfId="0" applyFont="1" applyFill="1" applyBorder="1" applyAlignment="1">
      <alignment horizontal="left"/>
    </xf>
    <xf numFmtId="0" fontId="6" fillId="3" borderId="0" xfId="0" applyFont="1" applyFill="1" applyAlignment="1">
      <alignment horizontal="left"/>
    </xf>
    <xf numFmtId="0" fontId="6" fillId="3" borderId="34" xfId="0" applyFont="1" applyFill="1" applyBorder="1" applyAlignment="1">
      <alignment horizontal="left"/>
    </xf>
    <xf numFmtId="0" fontId="6" fillId="2" borderId="40" xfId="0" applyFont="1" applyFill="1" applyBorder="1" applyAlignment="1">
      <alignment horizontal="left"/>
    </xf>
    <xf numFmtId="0" fontId="6" fillId="2" borderId="0" xfId="0" applyFont="1" applyFill="1" applyAlignment="1">
      <alignment horizontal="left"/>
    </xf>
    <xf numFmtId="0" fontId="6" fillId="2" borderId="34" xfId="0" applyFont="1" applyFill="1" applyBorder="1" applyAlignment="1">
      <alignment horizontal="left"/>
    </xf>
    <xf numFmtId="0" fontId="4" fillId="4" borderId="40" xfId="0" applyFont="1" applyFill="1" applyBorder="1" applyAlignment="1">
      <alignment horizontal="left"/>
    </xf>
    <xf numFmtId="0" fontId="4" fillId="4" borderId="0" xfId="0" applyFont="1" applyFill="1" applyAlignment="1">
      <alignment horizontal="left"/>
    </xf>
    <xf numFmtId="0" fontId="4" fillId="4" borderId="34" xfId="0" applyFont="1" applyFill="1" applyBorder="1" applyAlignment="1">
      <alignment horizontal="left"/>
    </xf>
    <xf numFmtId="0" fontId="4" fillId="3" borderId="24" xfId="0" applyFont="1" applyFill="1" applyBorder="1" applyAlignment="1">
      <alignment horizontal="left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3" fillId="0" borderId="19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6" fillId="0" borderId="20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0" fillId="2" borderId="1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31" xfId="0" applyFill="1" applyBorder="1" applyAlignment="1">
      <alignment horizontal="center"/>
    </xf>
    <xf numFmtId="0" fontId="6" fillId="0" borderId="22" xfId="0" applyFont="1" applyBorder="1" applyAlignment="1">
      <alignment horizontal="left" wrapText="1"/>
    </xf>
    <xf numFmtId="0" fontId="6" fillId="0" borderId="23" xfId="0" applyFont="1" applyBorder="1" applyAlignment="1">
      <alignment horizontal="left" wrapText="1"/>
    </xf>
    <xf numFmtId="0" fontId="3" fillId="0" borderId="1" xfId="0" applyFont="1" applyBorder="1" applyAlignment="1">
      <alignment horizontal="left"/>
    </xf>
    <xf numFmtId="0" fontId="4" fillId="4" borderId="7" xfId="0" applyFont="1" applyFill="1" applyBorder="1" applyAlignment="1">
      <alignment horizontal="left"/>
    </xf>
    <xf numFmtId="0" fontId="3" fillId="0" borderId="26" xfId="0" applyFont="1" applyBorder="1" applyAlignment="1">
      <alignment horizontal="left"/>
    </xf>
    <xf numFmtId="0" fontId="3" fillId="0" borderId="27" xfId="0" applyFont="1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0" xfId="0" applyBorder="1" applyAlignment="1">
      <alignment horizontal="left"/>
    </xf>
    <xf numFmtId="0" fontId="5" fillId="0" borderId="20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0" fillId="2" borderId="20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21" xfId="0" applyFill="1" applyBorder="1" applyAlignment="1">
      <alignment horizontal="center"/>
    </xf>
    <xf numFmtId="0" fontId="1" fillId="0" borderId="22" xfId="0" applyFont="1" applyBorder="1" applyAlignment="1">
      <alignment horizontal="left"/>
    </xf>
    <xf numFmtId="0" fontId="1" fillId="0" borderId="23" xfId="0" applyFont="1" applyBorder="1" applyAlignment="1">
      <alignment horizontal="left"/>
    </xf>
    <xf numFmtId="0" fontId="1" fillId="0" borderId="24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0" fillId="0" borderId="17" xfId="0" applyBorder="1" applyAlignment="1">
      <alignment horizontal="center"/>
    </xf>
    <xf numFmtId="0" fontId="6" fillId="2" borderId="40" xfId="0" applyFont="1" applyFill="1" applyBorder="1"/>
    <xf numFmtId="0" fontId="6" fillId="2" borderId="0" xfId="0" applyFont="1" applyFill="1"/>
    <xf numFmtId="0" fontId="6" fillId="2" borderId="34" xfId="0" applyFont="1" applyFill="1" applyBorder="1"/>
    <xf numFmtId="0" fontId="3" fillId="0" borderId="0" xfId="0" applyFont="1"/>
    <xf numFmtId="0" fontId="6" fillId="8" borderId="40" xfId="0" applyFont="1" applyFill="1" applyBorder="1" applyAlignment="1">
      <alignment horizontal="left"/>
    </xf>
    <xf numFmtId="0" fontId="6" fillId="8" borderId="0" xfId="0" applyFont="1" applyFill="1" applyAlignment="1">
      <alignment horizontal="left"/>
    </xf>
    <xf numFmtId="0" fontId="6" fillId="8" borderId="34" xfId="0" applyFont="1" applyFill="1" applyBorder="1" applyAlignment="1">
      <alignment horizontal="left"/>
    </xf>
    <xf numFmtId="0" fontId="6" fillId="8" borderId="55" xfId="0" applyFont="1" applyFill="1" applyBorder="1" applyAlignment="1">
      <alignment horizontal="left" wrapText="1"/>
    </xf>
    <xf numFmtId="0" fontId="6" fillId="8" borderId="9" xfId="0" applyFont="1" applyFill="1" applyBorder="1" applyAlignment="1">
      <alignment horizontal="left" wrapText="1"/>
    </xf>
    <xf numFmtId="0" fontId="6" fillId="8" borderId="10" xfId="0" applyFont="1" applyFill="1" applyBorder="1" applyAlignment="1">
      <alignment horizontal="left" wrapText="1"/>
    </xf>
    <xf numFmtId="0" fontId="4" fillId="3" borderId="0" xfId="0" applyFont="1" applyFill="1" applyAlignment="1">
      <alignment horizontal="left"/>
    </xf>
    <xf numFmtId="0" fontId="6" fillId="8" borderId="55" xfId="0" applyFont="1" applyFill="1" applyBorder="1" applyAlignment="1">
      <alignment horizontal="left" vertical="center" wrapText="1"/>
    </xf>
    <xf numFmtId="0" fontId="6" fillId="8" borderId="9" xfId="0" applyFont="1" applyFill="1" applyBorder="1" applyAlignment="1">
      <alignment horizontal="left" vertical="center" wrapText="1"/>
    </xf>
    <xf numFmtId="0" fontId="6" fillId="8" borderId="10" xfId="0" applyFont="1" applyFill="1" applyBorder="1" applyAlignment="1">
      <alignment horizontal="left" vertical="center" wrapText="1"/>
    </xf>
    <xf numFmtId="0" fontId="3" fillId="3" borderId="0" xfId="0" applyFont="1" applyFill="1" applyAlignment="1">
      <alignment horizontal="left"/>
    </xf>
    <xf numFmtId="0" fontId="4" fillId="5" borderId="22" xfId="0" applyFont="1" applyFill="1" applyBorder="1" applyAlignment="1">
      <alignment horizontal="left"/>
    </xf>
    <xf numFmtId="0" fontId="4" fillId="5" borderId="23" xfId="0" applyFont="1" applyFill="1" applyBorder="1" applyAlignment="1">
      <alignment horizontal="left"/>
    </xf>
    <xf numFmtId="0" fontId="20" fillId="0" borderId="0" xfId="0" applyFont="1" applyAlignment="1">
      <alignment horizontal="left"/>
    </xf>
    <xf numFmtId="0" fontId="21" fillId="5" borderId="16" xfId="0" applyFont="1" applyFill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19" fillId="6" borderId="22" xfId="0" applyFont="1" applyFill="1" applyBorder="1" applyAlignment="1">
      <alignment horizontal="left"/>
    </xf>
    <xf numFmtId="0" fontId="19" fillId="6" borderId="23" xfId="0" applyFont="1" applyFill="1" applyBorder="1" applyAlignment="1">
      <alignment horizontal="left"/>
    </xf>
    <xf numFmtId="0" fontId="6" fillId="8" borderId="55" xfId="0" applyFont="1" applyFill="1" applyBorder="1" applyAlignment="1">
      <alignment horizontal="left"/>
    </xf>
    <xf numFmtId="0" fontId="6" fillId="8" borderId="9" xfId="0" applyFont="1" applyFill="1" applyBorder="1" applyAlignment="1">
      <alignment horizontal="left"/>
    </xf>
    <xf numFmtId="0" fontId="6" fillId="8" borderId="10" xfId="0" applyFont="1" applyFill="1" applyBorder="1" applyAlignment="1">
      <alignment horizontal="left"/>
    </xf>
    <xf numFmtId="0" fontId="6" fillId="3" borderId="40" xfId="0" applyFont="1" applyFill="1" applyBorder="1"/>
    <xf numFmtId="0" fontId="6" fillId="3" borderId="0" xfId="0" applyFont="1" applyFill="1"/>
    <xf numFmtId="0" fontId="6" fillId="3" borderId="34" xfId="0" applyFont="1" applyFill="1" applyBorder="1"/>
    <xf numFmtId="0" fontId="21" fillId="5" borderId="2" xfId="0" applyFont="1" applyFill="1" applyBorder="1" applyAlignment="1">
      <alignment horizontal="center"/>
    </xf>
    <xf numFmtId="0" fontId="3" fillId="4" borderId="40" xfId="0" applyFont="1" applyFill="1" applyBorder="1" applyAlignment="1">
      <alignment horizontal="left"/>
    </xf>
    <xf numFmtId="0" fontId="3" fillId="4" borderId="0" xfId="0" applyFont="1" applyFill="1" applyAlignment="1">
      <alignment horizontal="left"/>
    </xf>
    <xf numFmtId="0" fontId="3" fillId="4" borderId="34" xfId="0" applyFont="1" applyFill="1" applyBorder="1" applyAlignment="1">
      <alignment horizontal="left"/>
    </xf>
    <xf numFmtId="0" fontId="3" fillId="2" borderId="34" xfId="0" applyFont="1" applyFill="1" applyBorder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center"/>
    </xf>
    <xf numFmtId="0" fontId="25" fillId="0" borderId="0" xfId="0" applyFont="1" applyAlignment="1">
      <alignment horizontal="center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76FB35-3ABC-49EA-BF3C-11D654378E19}">
  <dimension ref="A1:S1168"/>
  <sheetViews>
    <sheetView tabSelected="1" workbookViewId="0">
      <selection activeCell="D1137" sqref="D1137"/>
    </sheetView>
  </sheetViews>
  <sheetFormatPr defaultRowHeight="15" x14ac:dyDescent="0.25"/>
  <cols>
    <col min="1" max="1" width="3.5703125" customWidth="1"/>
    <col min="2" max="2" width="7.7109375" customWidth="1"/>
    <col min="3" max="3" width="11.7109375" customWidth="1"/>
    <col min="4" max="4" width="10.42578125" customWidth="1"/>
    <col min="5" max="5" width="11.42578125" customWidth="1"/>
    <col min="6" max="6" width="13" customWidth="1"/>
    <col min="7" max="7" width="14" customWidth="1"/>
    <col min="8" max="8" width="12.7109375" customWidth="1"/>
    <col min="9" max="9" width="7.85546875" customWidth="1"/>
    <col min="10" max="10" width="7.28515625" customWidth="1"/>
    <col min="11" max="12" width="12.140625" bestFit="1" customWidth="1"/>
    <col min="13" max="13" width="15.5703125" customWidth="1"/>
    <col min="14" max="14" width="10.5703125" bestFit="1" customWidth="1"/>
    <col min="15" max="15" width="12" customWidth="1"/>
    <col min="16" max="16" width="11.85546875" customWidth="1"/>
    <col min="18" max="18" width="11.85546875" customWidth="1"/>
    <col min="19" max="19" width="12.5703125" customWidth="1"/>
  </cols>
  <sheetData>
    <row r="1" spans="1:12" ht="15" customHeight="1" x14ac:dyDescent="0.25">
      <c r="A1" s="407" t="s">
        <v>692</v>
      </c>
      <c r="B1" s="407"/>
      <c r="C1" s="407"/>
      <c r="D1" s="407"/>
      <c r="E1" s="407"/>
      <c r="F1" s="407"/>
      <c r="G1" s="407"/>
      <c r="H1" s="407"/>
      <c r="I1" s="407"/>
      <c r="J1" s="407"/>
      <c r="K1" s="1"/>
      <c r="L1" s="1"/>
    </row>
    <row r="2" spans="1:12" ht="40.5" customHeight="1" x14ac:dyDescent="0.25">
      <c r="A2" s="407"/>
      <c r="B2" s="407"/>
      <c r="C2" s="407"/>
      <c r="D2" s="407"/>
      <c r="E2" s="407"/>
      <c r="F2" s="407"/>
      <c r="G2" s="407"/>
      <c r="H2" s="407"/>
      <c r="I2" s="407"/>
      <c r="J2" s="407"/>
      <c r="K2" s="1"/>
      <c r="L2" s="1"/>
    </row>
    <row r="3" spans="1:12" ht="15" customHeight="1" x14ac:dyDescent="0.25">
      <c r="B3" s="197"/>
      <c r="C3" s="197"/>
      <c r="D3" s="197"/>
      <c r="E3" s="197"/>
      <c r="F3" s="197"/>
      <c r="G3" s="197"/>
      <c r="H3" s="197"/>
      <c r="I3" s="197"/>
      <c r="J3" s="1"/>
      <c r="K3" s="1"/>
      <c r="L3" s="1"/>
    </row>
    <row r="5" spans="1:12" ht="18.75" customHeight="1" x14ac:dyDescent="0.3">
      <c r="A5" s="408" t="s">
        <v>661</v>
      </c>
      <c r="B5" s="408"/>
      <c r="C5" s="408"/>
      <c r="D5" s="408"/>
      <c r="E5" s="408"/>
      <c r="F5" s="408"/>
      <c r="G5" s="408"/>
      <c r="H5" s="408"/>
      <c r="I5" s="408"/>
      <c r="J5" s="408"/>
      <c r="K5" s="2"/>
      <c r="L5" s="2"/>
    </row>
    <row r="8" spans="1:12" x14ac:dyDescent="0.25">
      <c r="A8" s="409" t="s">
        <v>0</v>
      </c>
      <c r="B8" s="409"/>
      <c r="C8" s="409"/>
      <c r="D8" s="409"/>
      <c r="E8" s="409"/>
      <c r="F8" s="409"/>
      <c r="G8" s="409"/>
      <c r="H8" s="409"/>
      <c r="I8" s="409"/>
      <c r="J8" s="409"/>
      <c r="K8" s="3"/>
      <c r="L8" s="3"/>
    </row>
    <row r="11" spans="1:12" x14ac:dyDescent="0.25">
      <c r="B11" s="387" t="s">
        <v>1</v>
      </c>
      <c r="C11" s="387"/>
      <c r="D11" s="387"/>
      <c r="E11" s="387"/>
      <c r="F11" s="387"/>
      <c r="G11" s="387"/>
      <c r="H11" s="387"/>
    </row>
    <row r="12" spans="1:12" ht="15.75" thickBot="1" x14ac:dyDescent="0.3"/>
    <row r="13" spans="1:12" ht="24.75" x14ac:dyDescent="0.25">
      <c r="B13" s="458"/>
      <c r="C13" s="459"/>
      <c r="D13" s="459"/>
      <c r="E13" s="490"/>
      <c r="F13" s="4" t="s">
        <v>662</v>
      </c>
      <c r="G13" s="4" t="s">
        <v>663</v>
      </c>
      <c r="H13" s="5" t="s">
        <v>664</v>
      </c>
    </row>
    <row r="14" spans="1:12" x14ac:dyDescent="0.25">
      <c r="B14" s="473" t="s">
        <v>2</v>
      </c>
      <c r="C14" s="474"/>
      <c r="D14" s="474"/>
      <c r="E14" s="475"/>
      <c r="F14" s="7">
        <f>F51</f>
        <v>1997006.2900000003</v>
      </c>
      <c r="G14" s="7">
        <f t="shared" ref="G14:H14" si="0">G51</f>
        <v>2840926.4699999997</v>
      </c>
      <c r="H14" s="281">
        <f t="shared" si="0"/>
        <v>2433662.5</v>
      </c>
    </row>
    <row r="15" spans="1:12" x14ac:dyDescent="0.25">
      <c r="B15" s="476" t="s">
        <v>3</v>
      </c>
      <c r="C15" s="477"/>
      <c r="D15" s="477"/>
      <c r="E15" s="478"/>
      <c r="F15" s="8">
        <f>F112</f>
        <v>14384.64</v>
      </c>
      <c r="G15" s="8">
        <f t="shared" ref="G15:H15" si="1">G112</f>
        <v>6000</v>
      </c>
      <c r="H15" s="282">
        <f t="shared" si="1"/>
        <v>5210.24</v>
      </c>
    </row>
    <row r="16" spans="1:12" x14ac:dyDescent="0.25">
      <c r="B16" s="479" t="s">
        <v>4</v>
      </c>
      <c r="C16" s="480"/>
      <c r="D16" s="480"/>
      <c r="E16" s="481"/>
      <c r="F16" s="9">
        <f>SUM(F14:F15)</f>
        <v>2011390.9300000002</v>
      </c>
      <c r="G16" s="9">
        <f t="shared" ref="G16:H16" si="2">SUM(G14:G15)</f>
        <v>2846926.4699999997</v>
      </c>
      <c r="H16" s="36">
        <f t="shared" si="2"/>
        <v>2438872.7400000002</v>
      </c>
    </row>
    <row r="17" spans="2:8" x14ac:dyDescent="0.25">
      <c r="B17" s="482"/>
      <c r="C17" s="483"/>
      <c r="D17" s="483"/>
      <c r="E17" s="483"/>
      <c r="F17" s="483"/>
      <c r="G17" s="483"/>
      <c r="H17" s="484"/>
    </row>
    <row r="18" spans="2:8" x14ac:dyDescent="0.25">
      <c r="B18" s="473" t="s">
        <v>5</v>
      </c>
      <c r="C18" s="474"/>
      <c r="D18" s="474"/>
      <c r="E18" s="475"/>
      <c r="F18" s="7">
        <f>F134</f>
        <v>1557515.83</v>
      </c>
      <c r="G18" s="7">
        <f t="shared" ref="G18:H18" si="3">G134</f>
        <v>2185000</v>
      </c>
      <c r="H18" s="281">
        <f t="shared" si="3"/>
        <v>1828980.6799999997</v>
      </c>
    </row>
    <row r="19" spans="2:8" x14ac:dyDescent="0.25">
      <c r="B19" s="476" t="s">
        <v>6</v>
      </c>
      <c r="C19" s="477"/>
      <c r="D19" s="477"/>
      <c r="E19" s="478"/>
      <c r="F19" s="8">
        <f>F225</f>
        <v>364837.32999999996</v>
      </c>
      <c r="G19" s="8">
        <f t="shared" ref="G19:H19" si="4">G225</f>
        <v>391500</v>
      </c>
      <c r="H19" s="282">
        <f t="shared" si="4"/>
        <v>330556.78000000003</v>
      </c>
    </row>
    <row r="20" spans="2:8" x14ac:dyDescent="0.25">
      <c r="B20" s="479" t="s">
        <v>7</v>
      </c>
      <c r="C20" s="480"/>
      <c r="D20" s="480"/>
      <c r="E20" s="481"/>
      <c r="F20" s="9">
        <f t="shared" ref="F20:H20" si="5">SUM(F18:F19)</f>
        <v>1922353.1600000001</v>
      </c>
      <c r="G20" s="9">
        <f t="shared" si="5"/>
        <v>2576500</v>
      </c>
      <c r="H20" s="36">
        <f t="shared" si="5"/>
        <v>2159537.46</v>
      </c>
    </row>
    <row r="21" spans="2:8" x14ac:dyDescent="0.25">
      <c r="B21" s="482"/>
      <c r="C21" s="483"/>
      <c r="D21" s="483"/>
      <c r="E21" s="483"/>
      <c r="F21" s="483"/>
      <c r="G21" s="483"/>
      <c r="H21" s="484"/>
    </row>
    <row r="22" spans="2:8" ht="15.75" thickBot="1" x14ac:dyDescent="0.3">
      <c r="B22" s="485" t="s">
        <v>8</v>
      </c>
      <c r="C22" s="486"/>
      <c r="D22" s="486"/>
      <c r="E22" s="487"/>
      <c r="F22" s="10">
        <f>F16-F20</f>
        <v>89037.770000000019</v>
      </c>
      <c r="G22" s="10">
        <f t="shared" ref="G22:H22" si="6">G16-G20</f>
        <v>270426.46999999974</v>
      </c>
      <c r="H22" s="37">
        <f t="shared" si="6"/>
        <v>279335.28000000026</v>
      </c>
    </row>
    <row r="24" spans="2:8" ht="22.5" customHeight="1" x14ac:dyDescent="0.25"/>
    <row r="25" spans="2:8" x14ac:dyDescent="0.25">
      <c r="B25" s="387" t="s">
        <v>9</v>
      </c>
      <c r="C25" s="387"/>
      <c r="D25" s="387"/>
      <c r="E25" s="387"/>
      <c r="F25" s="387"/>
    </row>
    <row r="26" spans="2:8" ht="15.75" thickBot="1" x14ac:dyDescent="0.3"/>
    <row r="27" spans="2:8" x14ac:dyDescent="0.25">
      <c r="B27" s="488" t="s">
        <v>10</v>
      </c>
      <c r="C27" s="489"/>
      <c r="D27" s="489"/>
      <c r="E27" s="489"/>
      <c r="F27" s="247">
        <v>-14047.89</v>
      </c>
      <c r="G27" s="247"/>
      <c r="H27" s="279">
        <v>-8793.4500000000007</v>
      </c>
    </row>
    <row r="28" spans="2:8" ht="15.75" thickBot="1" x14ac:dyDescent="0.3">
      <c r="B28" s="471" t="s">
        <v>11</v>
      </c>
      <c r="C28" s="472"/>
      <c r="D28" s="472"/>
      <c r="E28" s="472"/>
      <c r="F28" s="200"/>
      <c r="G28" s="200"/>
      <c r="H28" s="201"/>
    </row>
    <row r="31" spans="2:8" x14ac:dyDescent="0.25">
      <c r="B31" s="3" t="s">
        <v>12</v>
      </c>
    </row>
    <row r="32" spans="2:8" ht="15.75" thickBot="1" x14ac:dyDescent="0.3"/>
    <row r="33" spans="2:11" ht="24.75" x14ac:dyDescent="0.25">
      <c r="B33" s="458"/>
      <c r="C33" s="459"/>
      <c r="D33" s="459"/>
      <c r="E33" s="459"/>
      <c r="F33" s="11" t="s">
        <v>662</v>
      </c>
      <c r="G33" s="11" t="s">
        <v>663</v>
      </c>
      <c r="H33" s="12" t="s">
        <v>665</v>
      </c>
    </row>
    <row r="34" spans="2:11" x14ac:dyDescent="0.25">
      <c r="B34" s="469" t="s">
        <v>13</v>
      </c>
      <c r="C34" s="371"/>
      <c r="D34" s="371"/>
      <c r="E34" s="372"/>
      <c r="F34" s="13">
        <f>F366</f>
        <v>100000</v>
      </c>
      <c r="G34" s="13">
        <f t="shared" ref="G34:H34" si="7">G366</f>
        <v>0</v>
      </c>
      <c r="H34" s="280">
        <f t="shared" si="7"/>
        <v>0</v>
      </c>
    </row>
    <row r="35" spans="2:11" x14ac:dyDescent="0.25">
      <c r="B35" s="460" t="s">
        <v>14</v>
      </c>
      <c r="C35" s="461"/>
      <c r="D35" s="461"/>
      <c r="E35" s="461"/>
      <c r="F35" s="13">
        <v>183816.35</v>
      </c>
      <c r="G35" s="13">
        <f t="shared" ref="G35:H35" si="8">G383</f>
        <v>99800</v>
      </c>
      <c r="H35" s="280">
        <f t="shared" si="8"/>
        <v>99771.040000000008</v>
      </c>
    </row>
    <row r="36" spans="2:11" x14ac:dyDescent="0.25">
      <c r="B36" s="462" t="s">
        <v>15</v>
      </c>
      <c r="C36" s="463"/>
      <c r="D36" s="463"/>
      <c r="E36" s="463"/>
      <c r="F36" s="6">
        <f>F34-F35</f>
        <v>-83816.350000000006</v>
      </c>
      <c r="G36" s="6">
        <f t="shared" ref="G36:H36" si="9">G34-G35</f>
        <v>-99800</v>
      </c>
      <c r="H36" s="38">
        <f t="shared" si="9"/>
        <v>-99771.040000000008</v>
      </c>
    </row>
    <row r="37" spans="2:11" x14ac:dyDescent="0.25">
      <c r="B37" s="464"/>
      <c r="C37" s="465"/>
      <c r="D37" s="465"/>
      <c r="E37" s="465"/>
      <c r="F37" s="465"/>
      <c r="G37" s="465"/>
      <c r="H37" s="466"/>
    </row>
    <row r="38" spans="2:11" ht="29.25" customHeight="1" thickBot="1" x14ac:dyDescent="0.3">
      <c r="B38" s="467" t="s">
        <v>16</v>
      </c>
      <c r="C38" s="468"/>
      <c r="D38" s="468"/>
      <c r="E38" s="468"/>
      <c r="F38" s="10">
        <f>F22+F36+F27</f>
        <v>-8826.4699999999866</v>
      </c>
      <c r="G38" s="10">
        <f t="shared" ref="G38:H38" si="10">G22+G36+G27</f>
        <v>170626.46999999974</v>
      </c>
      <c r="H38" s="37">
        <f t="shared" si="10"/>
        <v>170770.79000000024</v>
      </c>
      <c r="K38" s="107"/>
    </row>
    <row r="46" spans="2:11" x14ac:dyDescent="0.25">
      <c r="B46" s="3" t="s">
        <v>17</v>
      </c>
    </row>
    <row r="47" spans="2:11" x14ac:dyDescent="0.25">
      <c r="B47" s="3"/>
    </row>
    <row r="48" spans="2:11" ht="15.75" customHeight="1" thickBot="1" x14ac:dyDescent="0.3"/>
    <row r="49" spans="2:10" ht="31.5" customHeight="1" x14ac:dyDescent="0.25">
      <c r="B49" s="44" t="s">
        <v>18</v>
      </c>
      <c r="C49" s="415" t="s">
        <v>19</v>
      </c>
      <c r="D49" s="415"/>
      <c r="E49" s="415"/>
      <c r="F49" s="45" t="s">
        <v>655</v>
      </c>
      <c r="G49" s="45" t="s">
        <v>663</v>
      </c>
      <c r="H49" s="46" t="s">
        <v>664</v>
      </c>
      <c r="I49" s="45" t="s">
        <v>57</v>
      </c>
      <c r="J49" s="47" t="s">
        <v>58</v>
      </c>
    </row>
    <row r="50" spans="2:10" ht="13.5" customHeight="1" x14ac:dyDescent="0.25">
      <c r="B50" s="18">
        <v>1</v>
      </c>
      <c r="C50" s="421">
        <v>2</v>
      </c>
      <c r="D50" s="421"/>
      <c r="E50" s="421"/>
      <c r="F50" s="15">
        <v>3</v>
      </c>
      <c r="G50" s="15">
        <v>5</v>
      </c>
      <c r="H50" s="14">
        <v>6</v>
      </c>
      <c r="I50" s="15">
        <v>7</v>
      </c>
      <c r="J50" s="19">
        <v>8</v>
      </c>
    </row>
    <row r="51" spans="2:10" x14ac:dyDescent="0.25">
      <c r="B51" s="40">
        <v>6</v>
      </c>
      <c r="C51" s="470" t="s">
        <v>2</v>
      </c>
      <c r="D51" s="470"/>
      <c r="E51" s="470"/>
      <c r="F51" s="41">
        <f>F52+F66+F78+F88+F100+F108</f>
        <v>1997006.2900000003</v>
      </c>
      <c r="G51" s="41">
        <f>G52+G66+G78+G88+G100+G108</f>
        <v>2840926.4699999997</v>
      </c>
      <c r="H51" s="41">
        <f>H52+H66+H78+H88+H100+H108</f>
        <v>2433662.5</v>
      </c>
      <c r="I51" s="42">
        <f t="shared" ref="I51:I88" si="11">H51/F51*100</f>
        <v>121.86554004294096</v>
      </c>
      <c r="J51" s="43">
        <f>H51/G51*100</f>
        <v>85.664395953197626</v>
      </c>
    </row>
    <row r="52" spans="2:10" x14ac:dyDescent="0.25">
      <c r="B52" s="48">
        <v>61</v>
      </c>
      <c r="C52" s="449" t="s">
        <v>20</v>
      </c>
      <c r="D52" s="449"/>
      <c r="E52" s="449"/>
      <c r="F52" s="49">
        <f>F53+F59+F62</f>
        <v>1044858.1400000001</v>
      </c>
      <c r="G52" s="49">
        <v>1158826.47</v>
      </c>
      <c r="H52" s="49">
        <f>H53+H59+H62</f>
        <v>1195079.58</v>
      </c>
      <c r="I52" s="115">
        <f t="shared" si="11"/>
        <v>114.37720913960625</v>
      </c>
      <c r="J52" s="309">
        <f>H52/G52*100</f>
        <v>103.12843302586971</v>
      </c>
    </row>
    <row r="53" spans="2:10" x14ac:dyDescent="0.25">
      <c r="B53" s="27">
        <v>611</v>
      </c>
      <c r="C53" s="451" t="s">
        <v>60</v>
      </c>
      <c r="D53" s="452"/>
      <c r="E53" s="453"/>
      <c r="F53" s="28">
        <f>SUM(F54:F58)</f>
        <v>733199.20000000007</v>
      </c>
      <c r="G53" s="28"/>
      <c r="H53" s="28">
        <f t="shared" ref="H53" si="12">SUM(H54:H58)</f>
        <v>935534.44000000006</v>
      </c>
      <c r="I53" s="116">
        <f t="shared" si="11"/>
        <v>127.59621668981636</v>
      </c>
      <c r="J53" s="29"/>
    </row>
    <row r="54" spans="2:10" x14ac:dyDescent="0.25">
      <c r="B54" s="20">
        <v>6111</v>
      </c>
      <c r="C54" s="371" t="s">
        <v>21</v>
      </c>
      <c r="D54" s="371"/>
      <c r="E54" s="371"/>
      <c r="F54" s="16">
        <v>526751.16</v>
      </c>
      <c r="G54" s="16"/>
      <c r="H54" s="21">
        <v>712846.9</v>
      </c>
      <c r="I54" s="17">
        <f t="shared" si="11"/>
        <v>135.32896633772955</v>
      </c>
      <c r="J54" s="34"/>
    </row>
    <row r="55" spans="2:10" ht="23.25" customHeight="1" x14ac:dyDescent="0.25">
      <c r="B55" s="20">
        <v>6112</v>
      </c>
      <c r="C55" s="335" t="s">
        <v>22</v>
      </c>
      <c r="D55" s="335"/>
      <c r="E55" s="335"/>
      <c r="F55" s="16">
        <v>89372.23</v>
      </c>
      <c r="G55" s="16"/>
      <c r="H55" s="21">
        <v>99343.05</v>
      </c>
      <c r="I55" s="17">
        <f t="shared" si="11"/>
        <v>111.15650801149306</v>
      </c>
      <c r="J55" s="34"/>
    </row>
    <row r="56" spans="2:10" ht="24.75" customHeight="1" x14ac:dyDescent="0.25">
      <c r="B56" s="20">
        <v>6113</v>
      </c>
      <c r="C56" s="335" t="s">
        <v>23</v>
      </c>
      <c r="D56" s="335"/>
      <c r="E56" s="335"/>
      <c r="F56" s="16">
        <v>65475.77</v>
      </c>
      <c r="G56" s="16"/>
      <c r="H56" s="21">
        <v>80489.960000000006</v>
      </c>
      <c r="I56" s="17">
        <f t="shared" si="11"/>
        <v>122.93091016722677</v>
      </c>
      <c r="J56" s="34"/>
    </row>
    <row r="57" spans="2:10" x14ac:dyDescent="0.25">
      <c r="B57" s="20">
        <v>6114</v>
      </c>
      <c r="C57" s="335" t="s">
        <v>24</v>
      </c>
      <c r="D57" s="335"/>
      <c r="E57" s="335"/>
      <c r="F57" s="16">
        <v>63238.61</v>
      </c>
      <c r="G57" s="16"/>
      <c r="H57" s="21">
        <v>45412.61</v>
      </c>
      <c r="I57" s="17">
        <f t="shared" si="11"/>
        <v>71.811524636610443</v>
      </c>
      <c r="J57" s="34"/>
    </row>
    <row r="58" spans="2:10" x14ac:dyDescent="0.25">
      <c r="B58" s="20">
        <v>6115</v>
      </c>
      <c r="C58" s="335" t="s">
        <v>25</v>
      </c>
      <c r="D58" s="335"/>
      <c r="E58" s="335"/>
      <c r="F58" s="16">
        <v>-11638.57</v>
      </c>
      <c r="G58" s="16"/>
      <c r="H58" s="21">
        <v>-2558.08</v>
      </c>
      <c r="I58" s="17">
        <f t="shared" si="11"/>
        <v>21.97933251249939</v>
      </c>
      <c r="J58" s="34"/>
    </row>
    <row r="59" spans="2:10" x14ac:dyDescent="0.25">
      <c r="B59" s="27">
        <v>613</v>
      </c>
      <c r="C59" s="401" t="s">
        <v>61</v>
      </c>
      <c r="D59" s="402"/>
      <c r="E59" s="403"/>
      <c r="F59" s="28">
        <f>SUM(F60:F61)</f>
        <v>276575.64999999997</v>
      </c>
      <c r="G59" s="28"/>
      <c r="H59" s="28">
        <f t="shared" ref="H59" si="13">SUM(H60:H61)</f>
        <v>216178.49</v>
      </c>
      <c r="I59" s="30">
        <f t="shared" si="11"/>
        <v>78.162517199182219</v>
      </c>
      <c r="J59" s="50"/>
    </row>
    <row r="60" spans="2:10" x14ac:dyDescent="0.25">
      <c r="B60" s="20">
        <v>6131</v>
      </c>
      <c r="C60" s="335" t="s">
        <v>26</v>
      </c>
      <c r="D60" s="335"/>
      <c r="E60" s="335"/>
      <c r="F60" s="16">
        <v>11999.1</v>
      </c>
      <c r="G60" s="16"/>
      <c r="H60" s="21">
        <v>19294.03</v>
      </c>
      <c r="I60" s="17">
        <f t="shared" si="11"/>
        <v>160.79564300655881</v>
      </c>
      <c r="J60" s="34"/>
    </row>
    <row r="61" spans="2:10" x14ac:dyDescent="0.25">
      <c r="B61" s="20">
        <v>6134</v>
      </c>
      <c r="C61" s="335" t="s">
        <v>27</v>
      </c>
      <c r="D61" s="335"/>
      <c r="E61" s="335"/>
      <c r="F61" s="16">
        <v>264576.55</v>
      </c>
      <c r="G61" s="16"/>
      <c r="H61" s="21">
        <v>196884.46</v>
      </c>
      <c r="I61" s="17">
        <f t="shared" si="11"/>
        <v>74.414932086762789</v>
      </c>
      <c r="J61" s="34"/>
    </row>
    <row r="62" spans="2:10" x14ac:dyDescent="0.25">
      <c r="B62" s="27">
        <v>614</v>
      </c>
      <c r="C62" s="401" t="s">
        <v>62</v>
      </c>
      <c r="D62" s="402"/>
      <c r="E62" s="403"/>
      <c r="F62" s="28">
        <f>SUM(F63:F64)</f>
        <v>35083.29</v>
      </c>
      <c r="G62" s="28"/>
      <c r="H62" s="28">
        <f t="shared" ref="H62" si="14">SUM(H63:H64)</f>
        <v>43366.65</v>
      </c>
      <c r="I62" s="116">
        <f t="shared" si="11"/>
        <v>123.61055647859706</v>
      </c>
      <c r="J62" s="29"/>
    </row>
    <row r="63" spans="2:10" x14ac:dyDescent="0.25">
      <c r="B63" s="20">
        <v>6142</v>
      </c>
      <c r="C63" s="335" t="s">
        <v>28</v>
      </c>
      <c r="D63" s="335"/>
      <c r="E63" s="335"/>
      <c r="F63" s="16">
        <v>35083.29</v>
      </c>
      <c r="G63" s="16"/>
      <c r="H63" s="21">
        <v>43366.65</v>
      </c>
      <c r="I63" s="17">
        <f t="shared" si="11"/>
        <v>123.61055647859706</v>
      </c>
      <c r="J63" s="34"/>
    </row>
    <row r="64" spans="2:10" ht="25.5" customHeight="1" x14ac:dyDescent="0.25">
      <c r="B64" s="20">
        <v>6145</v>
      </c>
      <c r="C64" s="335" t="s">
        <v>29</v>
      </c>
      <c r="D64" s="335"/>
      <c r="E64" s="335"/>
      <c r="F64" s="16">
        <v>0</v>
      </c>
      <c r="G64" s="16"/>
      <c r="H64" s="21">
        <v>0</v>
      </c>
      <c r="I64" s="311" t="e">
        <f t="shared" si="11"/>
        <v>#DIV/0!</v>
      </c>
      <c r="J64" s="34"/>
    </row>
    <row r="65" spans="2:13" x14ac:dyDescent="0.25">
      <c r="B65" s="204" t="s">
        <v>532</v>
      </c>
      <c r="C65" s="346" t="s">
        <v>153</v>
      </c>
      <c r="D65" s="347"/>
      <c r="E65" s="348"/>
      <c r="F65" s="210">
        <v>1044858.14</v>
      </c>
      <c r="G65" s="205">
        <v>1158826.47</v>
      </c>
      <c r="H65" s="210">
        <v>1195079.58</v>
      </c>
      <c r="I65" s="227">
        <f t="shared" ref="I65" si="15">H65/F65*100</f>
        <v>114.37720913960628</v>
      </c>
      <c r="J65" s="308">
        <f>H65/G65*100</f>
        <v>103.12843302586971</v>
      </c>
    </row>
    <row r="66" spans="2:13" ht="25.5" customHeight="1" x14ac:dyDescent="0.25">
      <c r="B66" s="48">
        <v>63</v>
      </c>
      <c r="C66" s="399" t="s">
        <v>30</v>
      </c>
      <c r="D66" s="399"/>
      <c r="E66" s="399"/>
      <c r="F66" s="49">
        <f>F67+F70+F73</f>
        <v>391980.52</v>
      </c>
      <c r="G66" s="49">
        <v>757000</v>
      </c>
      <c r="H66" s="49">
        <f t="shared" ref="H66" si="16">H67+H70+H73</f>
        <v>590758.26</v>
      </c>
      <c r="I66" s="115">
        <f t="shared" si="11"/>
        <v>150.71112717540146</v>
      </c>
      <c r="J66" s="309">
        <f>H66/G66*100</f>
        <v>78.039400264200793</v>
      </c>
      <c r="K66" s="107"/>
    </row>
    <row r="67" spans="2:13" ht="15.75" customHeight="1" x14ac:dyDescent="0.25">
      <c r="B67" s="27">
        <v>633</v>
      </c>
      <c r="C67" s="401" t="s">
        <v>63</v>
      </c>
      <c r="D67" s="402"/>
      <c r="E67" s="403"/>
      <c r="F67" s="28">
        <f>SUM(F68:F69)</f>
        <v>219570.19</v>
      </c>
      <c r="G67" s="28"/>
      <c r="H67" s="28">
        <f t="shared" ref="H67" si="17">SUM(H68:H69)</f>
        <v>357089.92000000004</v>
      </c>
      <c r="I67" s="30">
        <f t="shared" si="11"/>
        <v>162.63132987223813</v>
      </c>
      <c r="J67" s="50"/>
    </row>
    <row r="68" spans="2:13" x14ac:dyDescent="0.25">
      <c r="B68" s="20">
        <v>6331</v>
      </c>
      <c r="C68" s="335" t="s">
        <v>31</v>
      </c>
      <c r="D68" s="335"/>
      <c r="E68" s="335"/>
      <c r="F68" s="16">
        <v>13921.75</v>
      </c>
      <c r="G68" s="16"/>
      <c r="H68" s="21">
        <v>28854.400000000001</v>
      </c>
      <c r="I68" s="17">
        <f t="shared" si="11"/>
        <v>207.26129976475659</v>
      </c>
      <c r="J68" s="34"/>
    </row>
    <row r="69" spans="2:13" x14ac:dyDescent="0.25">
      <c r="B69" s="20">
        <v>6332</v>
      </c>
      <c r="C69" s="335" t="s">
        <v>32</v>
      </c>
      <c r="D69" s="335"/>
      <c r="E69" s="335"/>
      <c r="F69" s="16">
        <v>205648.44</v>
      </c>
      <c r="G69" s="16"/>
      <c r="H69" s="21">
        <v>328235.52000000002</v>
      </c>
      <c r="I69" s="17">
        <f t="shared" si="11"/>
        <v>159.61002184115767</v>
      </c>
      <c r="J69" s="34"/>
    </row>
    <row r="70" spans="2:13" x14ac:dyDescent="0.25">
      <c r="B70" s="51">
        <v>634</v>
      </c>
      <c r="C70" s="401" t="s">
        <v>64</v>
      </c>
      <c r="D70" s="402"/>
      <c r="E70" s="403"/>
      <c r="F70" s="28">
        <f>SUM(F71:F72)</f>
        <v>162353.18</v>
      </c>
      <c r="G70" s="28"/>
      <c r="H70" s="28">
        <f t="shared" ref="H70" si="18">SUM(H71:H72)</f>
        <v>0</v>
      </c>
      <c r="I70" s="30">
        <f t="shared" si="11"/>
        <v>0</v>
      </c>
      <c r="J70" s="50"/>
    </row>
    <row r="71" spans="2:13" ht="23.25" customHeight="1" x14ac:dyDescent="0.25">
      <c r="B71" s="20">
        <v>6341</v>
      </c>
      <c r="C71" s="335" t="s">
        <v>33</v>
      </c>
      <c r="D71" s="335"/>
      <c r="E71" s="335"/>
      <c r="F71" s="16">
        <v>0</v>
      </c>
      <c r="G71" s="16"/>
      <c r="H71" s="21">
        <v>0</v>
      </c>
      <c r="I71" s="310" t="e">
        <f t="shared" si="11"/>
        <v>#DIV/0!</v>
      </c>
      <c r="J71" s="34"/>
    </row>
    <row r="72" spans="2:13" ht="25.5" customHeight="1" x14ac:dyDescent="0.25">
      <c r="B72" s="20">
        <v>6342</v>
      </c>
      <c r="C72" s="335" t="s">
        <v>34</v>
      </c>
      <c r="D72" s="335"/>
      <c r="E72" s="335"/>
      <c r="F72" s="16">
        <v>162353.18</v>
      </c>
      <c r="G72" s="16"/>
      <c r="H72" s="21">
        <v>0</v>
      </c>
      <c r="I72" s="17">
        <f t="shared" si="11"/>
        <v>0</v>
      </c>
      <c r="J72" s="34"/>
    </row>
    <row r="73" spans="2:13" ht="19.5" customHeight="1" x14ac:dyDescent="0.25">
      <c r="B73" s="27">
        <v>638</v>
      </c>
      <c r="C73" s="401" t="s">
        <v>65</v>
      </c>
      <c r="D73" s="402"/>
      <c r="E73" s="403"/>
      <c r="F73" s="28">
        <f>SUM(F74)</f>
        <v>10057.15</v>
      </c>
      <c r="G73" s="28"/>
      <c r="H73" s="28">
        <f t="shared" ref="H73" si="19">SUM(H74)</f>
        <v>233668.34</v>
      </c>
      <c r="I73" s="30">
        <f t="shared" si="11"/>
        <v>2323.4051396270315</v>
      </c>
      <c r="J73" s="50"/>
    </row>
    <row r="74" spans="2:13" ht="24" customHeight="1" x14ac:dyDescent="0.25">
      <c r="B74" s="20">
        <v>6382</v>
      </c>
      <c r="C74" s="335" t="s">
        <v>35</v>
      </c>
      <c r="D74" s="335"/>
      <c r="E74" s="335"/>
      <c r="F74" s="16">
        <v>10057.15</v>
      </c>
      <c r="G74" s="16"/>
      <c r="H74" s="21">
        <v>233668.34</v>
      </c>
      <c r="I74" s="17">
        <f t="shared" si="11"/>
        <v>2323.4051396270315</v>
      </c>
      <c r="J74" s="34"/>
    </row>
    <row r="75" spans="2:13" ht="17.25" customHeight="1" x14ac:dyDescent="0.25">
      <c r="B75" s="204" t="s">
        <v>533</v>
      </c>
      <c r="C75" s="346" t="s">
        <v>534</v>
      </c>
      <c r="D75" s="347"/>
      <c r="E75" s="348"/>
      <c r="F75" s="210">
        <v>0</v>
      </c>
      <c r="G75" s="205">
        <v>0</v>
      </c>
      <c r="H75" s="210">
        <v>0</v>
      </c>
      <c r="I75" s="215" t="e">
        <f t="shared" ref="I75:I77" si="20">H75/F75*100</f>
        <v>#DIV/0!</v>
      </c>
      <c r="J75" s="307" t="e">
        <f t="shared" ref="J75:J77" si="21">H75/G75*100</f>
        <v>#DIV/0!</v>
      </c>
    </row>
    <row r="76" spans="2:13" ht="16.5" customHeight="1" x14ac:dyDescent="0.25">
      <c r="B76" s="204" t="s">
        <v>535</v>
      </c>
      <c r="C76" s="346" t="s">
        <v>536</v>
      </c>
      <c r="D76" s="347"/>
      <c r="E76" s="348"/>
      <c r="F76" s="210">
        <f>F67+F70</f>
        <v>381923.37</v>
      </c>
      <c r="G76" s="205">
        <v>508200</v>
      </c>
      <c r="H76" s="210">
        <f>H67+H70</f>
        <v>357089.92000000004</v>
      </c>
      <c r="I76" s="215">
        <f t="shared" si="20"/>
        <v>93.497792502197512</v>
      </c>
      <c r="J76" s="307">
        <f t="shared" si="21"/>
        <v>70.265627705627708</v>
      </c>
    </row>
    <row r="77" spans="2:13" ht="15.75" customHeight="1" x14ac:dyDescent="0.25">
      <c r="B77" s="204" t="s">
        <v>537</v>
      </c>
      <c r="C77" s="346" t="s">
        <v>538</v>
      </c>
      <c r="D77" s="347"/>
      <c r="E77" s="348"/>
      <c r="F77" s="210">
        <v>10057.15</v>
      </c>
      <c r="G77" s="205">
        <v>248800</v>
      </c>
      <c r="H77" s="210">
        <v>233668.34</v>
      </c>
      <c r="I77" s="215">
        <f t="shared" si="20"/>
        <v>2323.4051396270315</v>
      </c>
      <c r="J77" s="307">
        <f t="shared" si="21"/>
        <v>93.918143086816713</v>
      </c>
      <c r="M77" s="107"/>
    </row>
    <row r="78" spans="2:13" x14ac:dyDescent="0.25">
      <c r="B78" s="48">
        <v>64</v>
      </c>
      <c r="C78" s="399" t="s">
        <v>36</v>
      </c>
      <c r="D78" s="399"/>
      <c r="E78" s="399"/>
      <c r="F78" s="49">
        <f>F79+F81</f>
        <v>241585.83</v>
      </c>
      <c r="G78" s="49">
        <v>347064</v>
      </c>
      <c r="H78" s="49">
        <f t="shared" ref="H78" si="22">H79+H81</f>
        <v>262724.31</v>
      </c>
      <c r="I78" s="115">
        <f t="shared" si="11"/>
        <v>108.74988404742116</v>
      </c>
      <c r="J78" s="309">
        <f>H78/G78*100</f>
        <v>75.699095843994186</v>
      </c>
    </row>
    <row r="79" spans="2:13" x14ac:dyDescent="0.25">
      <c r="B79" s="27">
        <v>641</v>
      </c>
      <c r="C79" s="401" t="s">
        <v>66</v>
      </c>
      <c r="D79" s="402"/>
      <c r="E79" s="403"/>
      <c r="F79" s="28">
        <f>SUM(F80)</f>
        <v>0</v>
      </c>
      <c r="G79" s="28"/>
      <c r="H79" s="28">
        <f t="shared" ref="H79" si="23">SUM(H80)</f>
        <v>0</v>
      </c>
      <c r="I79" s="30" t="e">
        <f t="shared" si="11"/>
        <v>#DIV/0!</v>
      </c>
      <c r="J79" s="50"/>
    </row>
    <row r="80" spans="2:13" ht="23.25" customHeight="1" x14ac:dyDescent="0.25">
      <c r="B80" s="20">
        <v>6413</v>
      </c>
      <c r="C80" s="363" t="s">
        <v>37</v>
      </c>
      <c r="D80" s="363"/>
      <c r="E80" s="363"/>
      <c r="F80" s="17">
        <v>0</v>
      </c>
      <c r="G80" s="17"/>
      <c r="H80" s="22">
        <v>0</v>
      </c>
      <c r="I80" s="17" t="e">
        <f t="shared" si="11"/>
        <v>#DIV/0!</v>
      </c>
      <c r="J80" s="34"/>
    </row>
    <row r="81" spans="2:10" ht="17.25" customHeight="1" x14ac:dyDescent="0.25">
      <c r="B81" s="27">
        <v>642</v>
      </c>
      <c r="C81" s="401" t="s">
        <v>67</v>
      </c>
      <c r="D81" s="402"/>
      <c r="E81" s="403"/>
      <c r="F81" s="30">
        <f>SUM(F82:F85)</f>
        <v>241585.83</v>
      </c>
      <c r="G81" s="30"/>
      <c r="H81" s="30">
        <f t="shared" ref="H81" si="24">SUM(H82:H85)</f>
        <v>262724.31</v>
      </c>
      <c r="I81" s="30">
        <f t="shared" si="11"/>
        <v>108.74988404742116</v>
      </c>
      <c r="J81" s="50"/>
    </row>
    <row r="82" spans="2:10" ht="24" customHeight="1" x14ac:dyDescent="0.25">
      <c r="B82" s="20">
        <v>6421</v>
      </c>
      <c r="C82" s="363" t="s">
        <v>38</v>
      </c>
      <c r="D82" s="363"/>
      <c r="E82" s="363"/>
      <c r="F82" s="17">
        <v>186739.97</v>
      </c>
      <c r="G82" s="17"/>
      <c r="H82" s="22">
        <v>223418.42</v>
      </c>
      <c r="I82" s="17">
        <f t="shared" si="11"/>
        <v>119.64145651303252</v>
      </c>
      <c r="J82" s="34"/>
    </row>
    <row r="83" spans="2:10" ht="24.75" customHeight="1" x14ac:dyDescent="0.25">
      <c r="B83" s="20">
        <v>6422</v>
      </c>
      <c r="C83" s="363" t="s">
        <v>39</v>
      </c>
      <c r="D83" s="363"/>
      <c r="E83" s="363"/>
      <c r="F83" s="17">
        <v>14585.05</v>
      </c>
      <c r="G83" s="17"/>
      <c r="H83" s="22">
        <v>11532.59</v>
      </c>
      <c r="I83" s="17">
        <f t="shared" si="11"/>
        <v>79.071309320160026</v>
      </c>
      <c r="J83" s="34"/>
    </row>
    <row r="84" spans="2:10" ht="24.75" customHeight="1" x14ac:dyDescent="0.25">
      <c r="B84" s="20">
        <v>6423</v>
      </c>
      <c r="C84" s="363" t="s">
        <v>40</v>
      </c>
      <c r="D84" s="363"/>
      <c r="E84" s="363"/>
      <c r="F84" s="17">
        <v>39996.32</v>
      </c>
      <c r="G84" s="17"/>
      <c r="H84" s="22">
        <v>27340.43</v>
      </c>
      <c r="I84" s="89">
        <f>H84/F84*100</f>
        <v>68.357363877476729</v>
      </c>
      <c r="J84" s="34"/>
    </row>
    <row r="85" spans="2:10" x14ac:dyDescent="0.25">
      <c r="B85" s="20">
        <v>6429</v>
      </c>
      <c r="C85" s="363" t="s">
        <v>41</v>
      </c>
      <c r="D85" s="363"/>
      <c r="E85" s="363"/>
      <c r="F85" s="17">
        <v>264.49</v>
      </c>
      <c r="G85" s="17"/>
      <c r="H85" s="22">
        <v>432.87</v>
      </c>
      <c r="I85" s="17">
        <f t="shared" si="11"/>
        <v>163.66214223600136</v>
      </c>
      <c r="J85" s="34"/>
    </row>
    <row r="86" spans="2:10" x14ac:dyDescent="0.25">
      <c r="B86" s="204" t="s">
        <v>532</v>
      </c>
      <c r="C86" s="346" t="s">
        <v>153</v>
      </c>
      <c r="D86" s="347"/>
      <c r="E86" s="348"/>
      <c r="F86" s="210">
        <v>0</v>
      </c>
      <c r="G86" s="205">
        <v>1000</v>
      </c>
      <c r="H86" s="210">
        <v>0</v>
      </c>
      <c r="I86" s="215" t="e">
        <f t="shared" ref="I86:I87" si="25">H86/F86*100</f>
        <v>#DIV/0!</v>
      </c>
      <c r="J86" s="307">
        <f t="shared" ref="J86:J87" si="26">H86/G86*100</f>
        <v>0</v>
      </c>
    </row>
    <row r="87" spans="2:10" x14ac:dyDescent="0.25">
      <c r="B87" s="204" t="s">
        <v>539</v>
      </c>
      <c r="C87" s="346" t="s">
        <v>540</v>
      </c>
      <c r="D87" s="347"/>
      <c r="E87" s="348"/>
      <c r="F87" s="210">
        <v>241585.83</v>
      </c>
      <c r="G87" s="205">
        <v>346064</v>
      </c>
      <c r="H87" s="210">
        <v>262724.31</v>
      </c>
      <c r="I87" s="215">
        <f t="shared" si="25"/>
        <v>108.74988404742116</v>
      </c>
      <c r="J87" s="307">
        <f t="shared" si="26"/>
        <v>75.91783889685145</v>
      </c>
    </row>
    <row r="88" spans="2:10" ht="37.5" customHeight="1" x14ac:dyDescent="0.25">
      <c r="B88" s="48">
        <v>65</v>
      </c>
      <c r="C88" s="399" t="s">
        <v>42</v>
      </c>
      <c r="D88" s="399"/>
      <c r="E88" s="399"/>
      <c r="F88" s="52">
        <f>F89+F92+F95</f>
        <v>295892.77</v>
      </c>
      <c r="G88" s="52">
        <v>550000</v>
      </c>
      <c r="H88" s="52">
        <f t="shared" ref="H88" si="27">H89+H92+H95</f>
        <v>366625.68000000005</v>
      </c>
      <c r="I88" s="115">
        <f t="shared" si="11"/>
        <v>123.90491325624484</v>
      </c>
      <c r="J88" s="309">
        <f>H88/G88*100</f>
        <v>66.65921454545456</v>
      </c>
    </row>
    <row r="89" spans="2:10" ht="17.25" customHeight="1" x14ac:dyDescent="0.25">
      <c r="B89" s="27">
        <v>651</v>
      </c>
      <c r="C89" s="401" t="s">
        <v>68</v>
      </c>
      <c r="D89" s="402"/>
      <c r="E89" s="403"/>
      <c r="F89" s="30">
        <f>SUM(F90:F91)</f>
        <v>70640.22</v>
      </c>
      <c r="G89" s="30"/>
      <c r="H89" s="30">
        <f t="shared" ref="H89" si="28">SUM(H90:H91)</f>
        <v>87920.430000000008</v>
      </c>
      <c r="I89" s="30">
        <f t="shared" ref="I89:I117" si="29">H89/F89*100</f>
        <v>124.46228225223534</v>
      </c>
      <c r="J89" s="50"/>
    </row>
    <row r="90" spans="2:10" x14ac:dyDescent="0.25">
      <c r="B90" s="20">
        <v>6513</v>
      </c>
      <c r="C90" s="335" t="s">
        <v>43</v>
      </c>
      <c r="D90" s="335"/>
      <c r="E90" s="335"/>
      <c r="F90" s="17">
        <v>211.41</v>
      </c>
      <c r="G90" s="17"/>
      <c r="H90" s="22">
        <v>8.16</v>
      </c>
      <c r="I90" s="17">
        <f t="shared" si="29"/>
        <v>3.8597984958138216</v>
      </c>
      <c r="J90" s="34"/>
    </row>
    <row r="91" spans="2:10" x14ac:dyDescent="0.25">
      <c r="B91" s="20">
        <v>6514</v>
      </c>
      <c r="C91" s="335" t="s">
        <v>44</v>
      </c>
      <c r="D91" s="335"/>
      <c r="E91" s="335"/>
      <c r="F91" s="17">
        <v>70428.81</v>
      </c>
      <c r="G91" s="17"/>
      <c r="H91" s="22">
        <v>87912.27</v>
      </c>
      <c r="I91" s="17">
        <f t="shared" si="29"/>
        <v>124.82430130510511</v>
      </c>
      <c r="J91" s="34"/>
    </row>
    <row r="92" spans="2:10" x14ac:dyDescent="0.25">
      <c r="B92" s="27">
        <v>652</v>
      </c>
      <c r="C92" s="401" t="s">
        <v>69</v>
      </c>
      <c r="D92" s="402"/>
      <c r="E92" s="403"/>
      <c r="F92" s="30">
        <f>SUM(F93:F94)</f>
        <v>11437.74</v>
      </c>
      <c r="G92" s="30"/>
      <c r="H92" s="30">
        <f t="shared" ref="H92" si="30">SUM(H93:H94)</f>
        <v>91588.78</v>
      </c>
      <c r="I92" s="30">
        <f t="shared" si="29"/>
        <v>800.75941575870752</v>
      </c>
      <c r="J92" s="50"/>
    </row>
    <row r="93" spans="2:10" x14ac:dyDescent="0.25">
      <c r="B93" s="20">
        <v>6522</v>
      </c>
      <c r="C93" s="335" t="s">
        <v>45</v>
      </c>
      <c r="D93" s="335"/>
      <c r="E93" s="335"/>
      <c r="F93" s="17">
        <v>41.51</v>
      </c>
      <c r="G93" s="17"/>
      <c r="H93" s="22">
        <v>597.95000000000005</v>
      </c>
      <c r="I93" s="17">
        <f t="shared" si="29"/>
        <v>1440.4962659600099</v>
      </c>
      <c r="J93" s="34"/>
    </row>
    <row r="94" spans="2:10" x14ac:dyDescent="0.25">
      <c r="B94" s="20">
        <v>6526</v>
      </c>
      <c r="C94" s="335" t="s">
        <v>46</v>
      </c>
      <c r="D94" s="335"/>
      <c r="E94" s="335"/>
      <c r="F94" s="17">
        <v>11396.23</v>
      </c>
      <c r="G94" s="17"/>
      <c r="H94" s="22">
        <v>90990.83</v>
      </c>
      <c r="I94" s="17">
        <f t="shared" si="29"/>
        <v>798.42921738153768</v>
      </c>
      <c r="J94" s="34"/>
    </row>
    <row r="95" spans="2:10" x14ac:dyDescent="0.25">
      <c r="B95" s="27">
        <v>653</v>
      </c>
      <c r="C95" s="401" t="s">
        <v>70</v>
      </c>
      <c r="D95" s="402"/>
      <c r="E95" s="403"/>
      <c r="F95" s="30">
        <f>SUM(F96:F97)</f>
        <v>213814.81</v>
      </c>
      <c r="G95" s="30"/>
      <c r="H95" s="30">
        <f t="shared" ref="H95" si="31">SUM(H96:H97)</f>
        <v>187116.47</v>
      </c>
      <c r="I95" s="30">
        <f t="shared" si="29"/>
        <v>87.513334553392255</v>
      </c>
      <c r="J95" s="50"/>
    </row>
    <row r="96" spans="2:10" x14ac:dyDescent="0.25">
      <c r="B96" s="20">
        <v>6531</v>
      </c>
      <c r="C96" s="335" t="s">
        <v>47</v>
      </c>
      <c r="D96" s="335"/>
      <c r="E96" s="335"/>
      <c r="F96" s="17">
        <v>103690.77</v>
      </c>
      <c r="G96" s="17"/>
      <c r="H96" s="22">
        <v>61424.77</v>
      </c>
      <c r="I96" s="310">
        <f t="shared" si="29"/>
        <v>59.238416302627506</v>
      </c>
      <c r="J96" s="34"/>
    </row>
    <row r="97" spans="2:13" x14ac:dyDescent="0.25">
      <c r="B97" s="20">
        <v>6532</v>
      </c>
      <c r="C97" s="335" t="s">
        <v>48</v>
      </c>
      <c r="D97" s="335"/>
      <c r="E97" s="335"/>
      <c r="F97" s="17">
        <v>110124.04</v>
      </c>
      <c r="G97" s="17"/>
      <c r="H97" s="22">
        <v>125691.7</v>
      </c>
      <c r="I97" s="17">
        <f t="shared" si="29"/>
        <v>114.13647737587542</v>
      </c>
      <c r="J97" s="34"/>
    </row>
    <row r="98" spans="2:13" x14ac:dyDescent="0.25">
      <c r="B98" s="204" t="s">
        <v>532</v>
      </c>
      <c r="C98" s="346" t="s">
        <v>153</v>
      </c>
      <c r="D98" s="347"/>
      <c r="E98" s="348"/>
      <c r="F98" s="209">
        <f>F94</f>
        <v>11396.23</v>
      </c>
      <c r="G98" s="205">
        <v>100000</v>
      </c>
      <c r="H98" s="209">
        <f>H94</f>
        <v>90990.83</v>
      </c>
      <c r="I98" s="215">
        <f t="shared" ref="I98:I99" si="32">H98/F98*100</f>
        <v>798.42921738153768</v>
      </c>
      <c r="J98" s="307">
        <f t="shared" ref="J98:J99" si="33">H98/G98*100</f>
        <v>90.990830000000003</v>
      </c>
    </row>
    <row r="99" spans="2:13" x14ac:dyDescent="0.25">
      <c r="B99" s="204" t="s">
        <v>539</v>
      </c>
      <c r="C99" s="346" t="s">
        <v>540</v>
      </c>
      <c r="D99" s="347"/>
      <c r="E99" s="348"/>
      <c r="F99" s="209">
        <f>F88-F94</f>
        <v>284496.54000000004</v>
      </c>
      <c r="G99" s="205">
        <v>450000</v>
      </c>
      <c r="H99" s="209">
        <f>H88-H94</f>
        <v>275634.85000000003</v>
      </c>
      <c r="I99" s="215">
        <f t="shared" si="32"/>
        <v>96.88513259247371</v>
      </c>
      <c r="J99" s="307">
        <f t="shared" si="33"/>
        <v>61.252188888888895</v>
      </c>
      <c r="M99" s="107"/>
    </row>
    <row r="100" spans="2:13" ht="25.5" customHeight="1" x14ac:dyDescent="0.25">
      <c r="B100" s="48">
        <v>66</v>
      </c>
      <c r="C100" s="441" t="s">
        <v>49</v>
      </c>
      <c r="D100" s="441"/>
      <c r="E100" s="441"/>
      <c r="F100" s="49">
        <f>F101+F103</f>
        <v>17041.03</v>
      </c>
      <c r="G100" s="49">
        <v>27036</v>
      </c>
      <c r="H100" s="49">
        <f t="shared" ref="H100" si="34">H101+H103</f>
        <v>18474.669999999998</v>
      </c>
      <c r="I100" s="115">
        <f t="shared" si="29"/>
        <v>108.41287175716492</v>
      </c>
      <c r="J100" s="309">
        <f>H100/G100*100</f>
        <v>68.333592247373858</v>
      </c>
    </row>
    <row r="101" spans="2:13" ht="25.5" customHeight="1" x14ac:dyDescent="0.25">
      <c r="B101" s="27">
        <v>661</v>
      </c>
      <c r="C101" s="401" t="s">
        <v>71</v>
      </c>
      <c r="D101" s="402"/>
      <c r="E101" s="403"/>
      <c r="F101" s="28">
        <f>SUM(F102)</f>
        <v>16241.03</v>
      </c>
      <c r="G101" s="28"/>
      <c r="H101" s="28">
        <f t="shared" ref="H101" si="35">SUM(H102)</f>
        <v>18324.669999999998</v>
      </c>
      <c r="I101" s="30">
        <f t="shared" si="29"/>
        <v>112.82948187399442</v>
      </c>
      <c r="J101" s="50"/>
    </row>
    <row r="102" spans="2:13" x14ac:dyDescent="0.25">
      <c r="B102" s="20">
        <v>6615</v>
      </c>
      <c r="C102" s="494" t="s">
        <v>50</v>
      </c>
      <c r="D102" s="494"/>
      <c r="E102" s="494"/>
      <c r="F102" s="16">
        <v>16241.03</v>
      </c>
      <c r="G102" s="16"/>
      <c r="H102" s="21">
        <v>18324.669999999998</v>
      </c>
      <c r="I102" s="17">
        <f t="shared" si="29"/>
        <v>112.82948187399442</v>
      </c>
      <c r="J102" s="34"/>
    </row>
    <row r="103" spans="2:13" ht="24" customHeight="1" x14ac:dyDescent="0.25">
      <c r="B103" s="27">
        <v>663</v>
      </c>
      <c r="C103" s="401" t="s">
        <v>72</v>
      </c>
      <c r="D103" s="402"/>
      <c r="E103" s="403"/>
      <c r="F103" s="28">
        <f>SUM(F104:F105)</f>
        <v>800</v>
      </c>
      <c r="G103" s="28"/>
      <c r="H103" s="28">
        <f t="shared" ref="H103" si="36">SUM(H104:H105)</f>
        <v>150</v>
      </c>
      <c r="I103" s="30">
        <f t="shared" si="29"/>
        <v>18.75</v>
      </c>
      <c r="J103" s="50"/>
    </row>
    <row r="104" spans="2:13" x14ac:dyDescent="0.25">
      <c r="B104" s="20">
        <v>6631</v>
      </c>
      <c r="C104" s="494" t="s">
        <v>51</v>
      </c>
      <c r="D104" s="494"/>
      <c r="E104" s="494"/>
      <c r="F104" s="16">
        <v>800</v>
      </c>
      <c r="G104" s="16"/>
      <c r="H104" s="21">
        <v>150</v>
      </c>
      <c r="I104" s="17">
        <f t="shared" si="29"/>
        <v>18.75</v>
      </c>
      <c r="J104" s="34"/>
    </row>
    <row r="105" spans="2:13" x14ac:dyDescent="0.25">
      <c r="B105" s="20">
        <v>6632</v>
      </c>
      <c r="C105" s="494" t="s">
        <v>52</v>
      </c>
      <c r="D105" s="494"/>
      <c r="E105" s="494"/>
      <c r="F105" s="16">
        <v>0</v>
      </c>
      <c r="G105" s="16"/>
      <c r="H105" s="21">
        <v>0</v>
      </c>
      <c r="I105" s="17" t="e">
        <f t="shared" si="29"/>
        <v>#DIV/0!</v>
      </c>
      <c r="J105" s="34"/>
    </row>
    <row r="106" spans="2:13" x14ac:dyDescent="0.25">
      <c r="B106" s="204" t="s">
        <v>541</v>
      </c>
      <c r="C106" s="495" t="s">
        <v>154</v>
      </c>
      <c r="D106" s="496"/>
      <c r="E106" s="497"/>
      <c r="F106" s="210">
        <f>F100-F103</f>
        <v>16241.029999999999</v>
      </c>
      <c r="G106" s="205">
        <v>17036</v>
      </c>
      <c r="H106" s="210">
        <f>H100-H103</f>
        <v>18324.669999999998</v>
      </c>
      <c r="I106" s="215">
        <f t="shared" ref="I106:I107" si="37">H106/F106*100</f>
        <v>112.82948187399444</v>
      </c>
      <c r="J106" s="307">
        <f t="shared" ref="J106:J107" si="38">H106/G106*100</f>
        <v>107.56439305001173</v>
      </c>
    </row>
    <row r="107" spans="2:13" x14ac:dyDescent="0.25">
      <c r="B107" s="204" t="s">
        <v>542</v>
      </c>
      <c r="C107" s="495" t="s">
        <v>543</v>
      </c>
      <c r="D107" s="496"/>
      <c r="E107" s="497"/>
      <c r="F107" s="210">
        <v>800</v>
      </c>
      <c r="G107" s="205">
        <v>10000</v>
      </c>
      <c r="H107" s="210">
        <v>150</v>
      </c>
      <c r="I107" s="215">
        <f t="shared" si="37"/>
        <v>18.75</v>
      </c>
      <c r="J107" s="307">
        <f t="shared" si="38"/>
        <v>1.5</v>
      </c>
    </row>
    <row r="108" spans="2:13" x14ac:dyDescent="0.25">
      <c r="B108" s="48">
        <v>68</v>
      </c>
      <c r="C108" s="448" t="s">
        <v>55</v>
      </c>
      <c r="D108" s="449"/>
      <c r="E108" s="450"/>
      <c r="F108" s="49">
        <f>F109</f>
        <v>5648</v>
      </c>
      <c r="G108" s="49">
        <v>1000</v>
      </c>
      <c r="H108" s="49">
        <f t="shared" ref="H108" si="39">H109</f>
        <v>0</v>
      </c>
      <c r="I108" s="115">
        <f t="shared" si="29"/>
        <v>0</v>
      </c>
      <c r="J108" s="309">
        <f>H108/G108*100</f>
        <v>0</v>
      </c>
    </row>
    <row r="109" spans="2:13" x14ac:dyDescent="0.25">
      <c r="B109" s="27">
        <v>681</v>
      </c>
      <c r="C109" s="451" t="s">
        <v>530</v>
      </c>
      <c r="D109" s="452"/>
      <c r="E109" s="453"/>
      <c r="F109" s="28">
        <f>SUM(F110)</f>
        <v>5648</v>
      </c>
      <c r="G109" s="28"/>
      <c r="H109" s="28">
        <f t="shared" ref="H109" si="40">SUM(H110)</f>
        <v>0</v>
      </c>
      <c r="I109" s="30">
        <f t="shared" si="29"/>
        <v>0</v>
      </c>
      <c r="J109" s="312" t="e">
        <f>H109/G109*100</f>
        <v>#DIV/0!</v>
      </c>
    </row>
    <row r="110" spans="2:13" x14ac:dyDescent="0.25">
      <c r="B110" s="20">
        <v>6819</v>
      </c>
      <c r="C110" s="370" t="s">
        <v>531</v>
      </c>
      <c r="D110" s="371"/>
      <c r="E110" s="372"/>
      <c r="F110" s="16">
        <v>5648</v>
      </c>
      <c r="G110" s="16"/>
      <c r="H110" s="21">
        <v>0</v>
      </c>
      <c r="I110" s="17">
        <f t="shared" si="29"/>
        <v>0</v>
      </c>
      <c r="J110" s="79"/>
    </row>
    <row r="111" spans="2:13" x14ac:dyDescent="0.25">
      <c r="B111" s="204" t="s">
        <v>532</v>
      </c>
      <c r="C111" s="346" t="s">
        <v>153</v>
      </c>
      <c r="D111" s="347"/>
      <c r="E111" s="348"/>
      <c r="F111" s="205">
        <v>5648</v>
      </c>
      <c r="G111" s="205">
        <v>1000</v>
      </c>
      <c r="H111" s="210">
        <v>0</v>
      </c>
      <c r="I111" s="215">
        <f t="shared" ref="I111" si="41">H111/F111*100</f>
        <v>0</v>
      </c>
      <c r="J111" s="239">
        <f>H111/G111*100</f>
        <v>0</v>
      </c>
    </row>
    <row r="112" spans="2:13" x14ac:dyDescent="0.25">
      <c r="B112" s="23">
        <v>7</v>
      </c>
      <c r="C112" s="501" t="s">
        <v>3</v>
      </c>
      <c r="D112" s="501"/>
      <c r="E112" s="501"/>
      <c r="F112" s="24">
        <f>F113</f>
        <v>14384.64</v>
      </c>
      <c r="G112" s="24">
        <f t="shared" ref="G112:H112" si="42">G113</f>
        <v>6000</v>
      </c>
      <c r="H112" s="24">
        <f t="shared" si="42"/>
        <v>5210.24</v>
      </c>
      <c r="I112" s="25">
        <f t="shared" si="29"/>
        <v>36.220857803879689</v>
      </c>
      <c r="J112" s="26">
        <f>H112/G112*100</f>
        <v>86.837333333333333</v>
      </c>
    </row>
    <row r="113" spans="2:13" ht="24.75" customHeight="1" x14ac:dyDescent="0.25">
      <c r="B113" s="48">
        <v>71</v>
      </c>
      <c r="C113" s="399" t="s">
        <v>53</v>
      </c>
      <c r="D113" s="399"/>
      <c r="E113" s="399"/>
      <c r="F113" s="49">
        <f>F114</f>
        <v>14384.64</v>
      </c>
      <c r="G113" s="49">
        <v>6000</v>
      </c>
      <c r="H113" s="49">
        <f>H114</f>
        <v>5210.24</v>
      </c>
      <c r="I113" s="115">
        <f t="shared" si="29"/>
        <v>36.220857803879689</v>
      </c>
      <c r="J113" s="309">
        <f>H113/G113*100</f>
        <v>86.837333333333333</v>
      </c>
    </row>
    <row r="114" spans="2:13" ht="24.75" customHeight="1" x14ac:dyDescent="0.25">
      <c r="B114" s="27">
        <v>711</v>
      </c>
      <c r="C114" s="401" t="s">
        <v>73</v>
      </c>
      <c r="D114" s="402"/>
      <c r="E114" s="403"/>
      <c r="F114" s="28">
        <f>SUM(F115)</f>
        <v>14384.64</v>
      </c>
      <c r="G114" s="28"/>
      <c r="H114" s="28">
        <f>SUM(H115)</f>
        <v>5210.24</v>
      </c>
      <c r="I114" s="116">
        <f t="shared" si="29"/>
        <v>36.220857803879689</v>
      </c>
      <c r="J114" s="312" t="e">
        <f>H114/G114*100</f>
        <v>#DIV/0!</v>
      </c>
    </row>
    <row r="115" spans="2:13" x14ac:dyDescent="0.25">
      <c r="B115" s="20">
        <v>7111</v>
      </c>
      <c r="C115" s="334" t="s">
        <v>54</v>
      </c>
      <c r="D115" s="335"/>
      <c r="E115" s="336"/>
      <c r="F115" s="16">
        <v>14384.64</v>
      </c>
      <c r="G115" s="16"/>
      <c r="H115" s="21">
        <v>5210.24</v>
      </c>
      <c r="I115" s="17">
        <f t="shared" si="29"/>
        <v>36.220857803879689</v>
      </c>
      <c r="J115" s="34"/>
    </row>
    <row r="116" spans="2:13" ht="24.75" customHeight="1" x14ac:dyDescent="0.25">
      <c r="B116" s="207" t="s">
        <v>544</v>
      </c>
      <c r="C116" s="498" t="s">
        <v>545</v>
      </c>
      <c r="D116" s="499"/>
      <c r="E116" s="500"/>
      <c r="F116" s="208">
        <v>14384.64</v>
      </c>
      <c r="G116" s="208">
        <v>6000</v>
      </c>
      <c r="H116" s="208">
        <v>5210.24</v>
      </c>
      <c r="I116" s="227">
        <f t="shared" ref="I116" si="43">H116/F116*100</f>
        <v>36.220857803879689</v>
      </c>
      <c r="J116" s="307">
        <f>H116/G116*100</f>
        <v>86.837333333333333</v>
      </c>
    </row>
    <row r="117" spans="2:13" ht="15.75" thickBot="1" x14ac:dyDescent="0.3">
      <c r="B117" s="206"/>
      <c r="C117" s="386" t="s">
        <v>56</v>
      </c>
      <c r="D117" s="386"/>
      <c r="E117" s="457"/>
      <c r="F117" s="32">
        <f>F51+F112</f>
        <v>2011390.9300000002</v>
      </c>
      <c r="G117" s="32">
        <f>G51+G112</f>
        <v>2846926.4699999997</v>
      </c>
      <c r="H117" s="31">
        <f>H51+H112</f>
        <v>2438872.7400000002</v>
      </c>
      <c r="I117" s="32">
        <f t="shared" si="29"/>
        <v>121.2530445287431</v>
      </c>
      <c r="J117" s="35">
        <f>H117/G117*100</f>
        <v>85.666867960941772</v>
      </c>
      <c r="M117" s="107"/>
    </row>
    <row r="118" spans="2:13" x14ac:dyDescent="0.25">
      <c r="B118" s="75"/>
      <c r="C118" s="76"/>
      <c r="D118" s="76"/>
      <c r="E118" s="76"/>
      <c r="F118" s="77"/>
      <c r="G118" s="77"/>
      <c r="H118" s="77"/>
      <c r="I118" s="77"/>
      <c r="J118" s="77"/>
    </row>
    <row r="119" spans="2:13" x14ac:dyDescent="0.25">
      <c r="B119" s="75"/>
      <c r="C119" s="76"/>
      <c r="D119" s="76"/>
      <c r="E119" s="76"/>
      <c r="F119" s="77"/>
      <c r="G119" s="77"/>
      <c r="H119" s="77"/>
      <c r="I119" s="77"/>
      <c r="J119" s="77"/>
    </row>
    <row r="120" spans="2:13" x14ac:dyDescent="0.25">
      <c r="B120" s="75"/>
      <c r="C120" s="76"/>
      <c r="D120" s="76"/>
      <c r="E120" s="76"/>
      <c r="F120" s="77"/>
      <c r="G120" s="77"/>
      <c r="H120" s="77"/>
      <c r="I120" s="77"/>
      <c r="J120" s="77"/>
    </row>
    <row r="121" spans="2:13" x14ac:dyDescent="0.25">
      <c r="B121" s="75"/>
      <c r="C121" s="76"/>
      <c r="D121" s="76"/>
      <c r="E121" s="76"/>
      <c r="F121" s="77"/>
      <c r="G121" s="77"/>
      <c r="H121" s="77"/>
      <c r="I121" s="77"/>
      <c r="J121" s="77"/>
    </row>
    <row r="122" spans="2:13" x14ac:dyDescent="0.25">
      <c r="B122" s="75"/>
      <c r="C122" s="76"/>
      <c r="D122" s="76"/>
      <c r="E122" s="76"/>
      <c r="F122" s="77"/>
      <c r="G122" s="77"/>
      <c r="H122" s="77"/>
      <c r="I122" s="77"/>
      <c r="J122" s="77"/>
    </row>
    <row r="123" spans="2:13" x14ac:dyDescent="0.25">
      <c r="B123" s="75"/>
      <c r="C123" s="76"/>
      <c r="D123" s="76"/>
      <c r="E123" s="76"/>
      <c r="F123" s="77"/>
      <c r="G123" s="77"/>
      <c r="H123" s="77"/>
      <c r="I123" s="77"/>
      <c r="J123" s="77"/>
    </row>
    <row r="124" spans="2:13" x14ac:dyDescent="0.25">
      <c r="B124" s="75"/>
      <c r="C124" s="76"/>
      <c r="D124" s="76"/>
      <c r="E124" s="76"/>
      <c r="F124" s="77"/>
      <c r="G124" s="77"/>
      <c r="H124" s="77"/>
      <c r="I124" s="77"/>
      <c r="J124" s="77"/>
    </row>
    <row r="125" spans="2:13" x14ac:dyDescent="0.25">
      <c r="B125" s="75"/>
      <c r="C125" s="76"/>
      <c r="D125" s="76"/>
      <c r="E125" s="76"/>
      <c r="F125" s="77"/>
      <c r="G125" s="77"/>
      <c r="H125" s="77"/>
      <c r="I125" s="77"/>
      <c r="J125" s="77"/>
    </row>
    <row r="126" spans="2:13" x14ac:dyDescent="0.25">
      <c r="B126" s="75"/>
      <c r="C126" s="76"/>
      <c r="D126" s="76"/>
      <c r="E126" s="76"/>
      <c r="F126" s="77"/>
      <c r="G126" s="77"/>
      <c r="H126" s="77"/>
      <c r="I126" s="77"/>
      <c r="J126" s="77"/>
    </row>
    <row r="127" spans="2:13" x14ac:dyDescent="0.25">
      <c r="B127" s="75"/>
      <c r="C127" s="76"/>
      <c r="D127" s="76"/>
      <c r="E127" s="76"/>
      <c r="F127" s="77"/>
      <c r="G127" s="77"/>
      <c r="H127" s="77"/>
      <c r="I127" s="77"/>
      <c r="J127" s="77"/>
    </row>
    <row r="128" spans="2:13" x14ac:dyDescent="0.25">
      <c r="B128" s="75"/>
      <c r="C128" s="76"/>
      <c r="D128" s="76"/>
      <c r="E128" s="76"/>
      <c r="F128" s="77"/>
      <c r="G128" s="77"/>
      <c r="H128" s="77"/>
      <c r="I128" s="77"/>
      <c r="J128" s="77"/>
    </row>
    <row r="129" spans="2:13" x14ac:dyDescent="0.25">
      <c r="B129" s="75"/>
      <c r="C129" s="76"/>
      <c r="D129" s="76"/>
      <c r="E129" s="76"/>
      <c r="F129" s="77"/>
      <c r="G129" s="77"/>
      <c r="H129" s="77"/>
      <c r="I129" s="77"/>
      <c r="J129" s="77"/>
    </row>
    <row r="130" spans="2:13" x14ac:dyDescent="0.25">
      <c r="B130" s="75"/>
      <c r="C130" s="76"/>
      <c r="D130" s="76"/>
      <c r="E130" s="76"/>
      <c r="F130" s="77"/>
      <c r="G130" s="77"/>
      <c r="H130" s="77"/>
      <c r="I130" s="77"/>
      <c r="J130" s="77"/>
    </row>
    <row r="131" spans="2:13" ht="15.75" thickBot="1" x14ac:dyDescent="0.3">
      <c r="B131" s="3" t="s">
        <v>59</v>
      </c>
    </row>
    <row r="132" spans="2:13" ht="22.5" customHeight="1" x14ac:dyDescent="0.25">
      <c r="B132" s="44" t="s">
        <v>18</v>
      </c>
      <c r="C132" s="415" t="s">
        <v>19</v>
      </c>
      <c r="D132" s="415"/>
      <c r="E132" s="415"/>
      <c r="F132" s="45" t="s">
        <v>656</v>
      </c>
      <c r="G132" s="45" t="s">
        <v>663</v>
      </c>
      <c r="H132" s="46" t="s">
        <v>666</v>
      </c>
      <c r="I132" s="45" t="s">
        <v>57</v>
      </c>
      <c r="J132" s="47" t="s">
        <v>58</v>
      </c>
    </row>
    <row r="133" spans="2:13" ht="10.5" customHeight="1" x14ac:dyDescent="0.25">
      <c r="B133" s="54">
        <v>1</v>
      </c>
      <c r="C133" s="420">
        <v>2</v>
      </c>
      <c r="D133" s="421"/>
      <c r="E133" s="422"/>
      <c r="F133" s="14">
        <v>3</v>
      </c>
      <c r="G133" s="248">
        <v>5</v>
      </c>
      <c r="H133" s="15">
        <v>6</v>
      </c>
      <c r="I133" s="14">
        <v>7</v>
      </c>
      <c r="J133" s="55">
        <v>8</v>
      </c>
    </row>
    <row r="134" spans="2:13" x14ac:dyDescent="0.25">
      <c r="B134" s="56">
        <v>3</v>
      </c>
      <c r="C134" s="454" t="s">
        <v>5</v>
      </c>
      <c r="D134" s="455"/>
      <c r="E134" s="456"/>
      <c r="F134" s="284">
        <f>F135+F145+F185+F195+F206+F212</f>
        <v>1557515.83</v>
      </c>
      <c r="G134" s="305">
        <f>G135+G145+G185+G195+G202+G206+G212</f>
        <v>2185000</v>
      </c>
      <c r="H134" s="305">
        <f>H135+H145+H185+H195+H202+H206+H212</f>
        <v>1828980.6799999997</v>
      </c>
      <c r="I134" s="313">
        <f t="shared" ref="I134:I168" si="44">H134/F134*100</f>
        <v>117.42934773253634</v>
      </c>
      <c r="J134" s="285" t="e">
        <f>J135+J145+J185+J195+J206+J212</f>
        <v>#DIV/0!</v>
      </c>
      <c r="L134" s="107"/>
      <c r="M134" s="244"/>
    </row>
    <row r="135" spans="2:13" x14ac:dyDescent="0.25">
      <c r="B135" s="58">
        <v>31</v>
      </c>
      <c r="C135" s="448" t="s">
        <v>78</v>
      </c>
      <c r="D135" s="449"/>
      <c r="E135" s="450"/>
      <c r="F135" s="286">
        <f>F136+F138+F140</f>
        <v>334587.47000000003</v>
      </c>
      <c r="G135" s="251">
        <v>436000</v>
      </c>
      <c r="H135" s="49">
        <f>H136+H138+H140</f>
        <v>393868.32999999996</v>
      </c>
      <c r="I135" s="287">
        <f t="shared" si="44"/>
        <v>117.71759713536191</v>
      </c>
      <c r="J135" s="59">
        <f>H135/G135*100</f>
        <v>90.336772935779805</v>
      </c>
    </row>
    <row r="136" spans="2:13" x14ac:dyDescent="0.25">
      <c r="B136" s="60">
        <v>311</v>
      </c>
      <c r="C136" s="451" t="s">
        <v>74</v>
      </c>
      <c r="D136" s="452"/>
      <c r="E136" s="453"/>
      <c r="F136" s="288">
        <f>SUM(F137)</f>
        <v>277130.33</v>
      </c>
      <c r="G136" s="252"/>
      <c r="H136" s="28">
        <f>SUM(H137)</f>
        <v>316862.11</v>
      </c>
      <c r="I136" s="289">
        <f t="shared" si="44"/>
        <v>114.33685731908159</v>
      </c>
      <c r="J136" s="61" t="e">
        <f>H136/G136*100</f>
        <v>#DIV/0!</v>
      </c>
      <c r="M136" s="244"/>
    </row>
    <row r="137" spans="2:13" x14ac:dyDescent="0.25">
      <c r="B137" s="62">
        <v>3111</v>
      </c>
      <c r="C137" s="370" t="s">
        <v>75</v>
      </c>
      <c r="D137" s="371"/>
      <c r="E137" s="372"/>
      <c r="F137" s="16">
        <v>277130.33</v>
      </c>
      <c r="G137" s="253"/>
      <c r="H137" s="16">
        <f>G516+G991+G1067</f>
        <v>316862.11</v>
      </c>
      <c r="I137" s="290">
        <f t="shared" si="44"/>
        <v>114.33685731908159</v>
      </c>
      <c r="J137" s="63"/>
    </row>
    <row r="138" spans="2:13" x14ac:dyDescent="0.25">
      <c r="B138" s="60">
        <v>312</v>
      </c>
      <c r="C138" s="451" t="s">
        <v>76</v>
      </c>
      <c r="D138" s="452"/>
      <c r="E138" s="453"/>
      <c r="F138" s="288">
        <f>SUM(F139)</f>
        <v>16473.650000000001</v>
      </c>
      <c r="G138" s="252"/>
      <c r="H138" s="28">
        <f>SUM(H139)</f>
        <v>28900.42</v>
      </c>
      <c r="I138" s="289">
        <f t="shared" si="44"/>
        <v>175.43422374519307</v>
      </c>
      <c r="J138" s="61" t="e">
        <f>H138/G138*100</f>
        <v>#DIV/0!</v>
      </c>
    </row>
    <row r="139" spans="2:13" x14ac:dyDescent="0.25">
      <c r="B139" s="62">
        <v>3121</v>
      </c>
      <c r="C139" s="370" t="s">
        <v>76</v>
      </c>
      <c r="D139" s="371"/>
      <c r="E139" s="372"/>
      <c r="F139" s="21">
        <v>16473.650000000001</v>
      </c>
      <c r="G139" s="253"/>
      <c r="H139" s="16">
        <f>G517+G992+G1068</f>
        <v>28900.42</v>
      </c>
      <c r="I139" s="290">
        <f t="shared" si="44"/>
        <v>175.43422374519307</v>
      </c>
      <c r="J139" s="63"/>
    </row>
    <row r="140" spans="2:13" x14ac:dyDescent="0.25">
      <c r="B140" s="60">
        <v>313</v>
      </c>
      <c r="C140" s="451" t="s">
        <v>130</v>
      </c>
      <c r="D140" s="452"/>
      <c r="E140" s="453"/>
      <c r="F140" s="288">
        <f>SUM(F141)</f>
        <v>40983.49</v>
      </c>
      <c r="G140" s="252"/>
      <c r="H140" s="28">
        <f>SUM(H141)</f>
        <v>48105.8</v>
      </c>
      <c r="I140" s="289">
        <f t="shared" si="44"/>
        <v>117.3784858244137</v>
      </c>
      <c r="J140" s="61" t="e">
        <f>H140/G140*100</f>
        <v>#DIV/0!</v>
      </c>
    </row>
    <row r="141" spans="2:13" ht="27" customHeight="1" x14ac:dyDescent="0.25">
      <c r="B141" s="62">
        <v>3132</v>
      </c>
      <c r="C141" s="334" t="s">
        <v>77</v>
      </c>
      <c r="D141" s="335"/>
      <c r="E141" s="336"/>
      <c r="F141" s="16">
        <v>40983.49</v>
      </c>
      <c r="G141" s="253"/>
      <c r="H141" s="16">
        <f>G518+G993+G1069</f>
        <v>48105.8</v>
      </c>
      <c r="I141" s="290">
        <f t="shared" si="44"/>
        <v>117.3784858244137</v>
      </c>
      <c r="J141" s="63"/>
    </row>
    <row r="142" spans="2:13" ht="12.75" customHeight="1" x14ac:dyDescent="0.25">
      <c r="B142" s="212" t="s">
        <v>532</v>
      </c>
      <c r="C142" s="346" t="s">
        <v>153</v>
      </c>
      <c r="D142" s="347"/>
      <c r="E142" s="348"/>
      <c r="F142" s="210">
        <v>334587.46999999997</v>
      </c>
      <c r="G142" s="254">
        <v>410000</v>
      </c>
      <c r="H142" s="205">
        <v>359332.3</v>
      </c>
      <c r="I142" s="291"/>
      <c r="J142" s="246"/>
      <c r="L142" s="107"/>
    </row>
    <row r="143" spans="2:13" ht="12.75" customHeight="1" x14ac:dyDescent="0.25">
      <c r="B143" s="212" t="s">
        <v>541</v>
      </c>
      <c r="C143" s="249" t="s">
        <v>154</v>
      </c>
      <c r="D143" s="211"/>
      <c r="E143" s="250"/>
      <c r="F143" s="210"/>
      <c r="G143" s="254">
        <v>0</v>
      </c>
      <c r="H143" s="205">
        <v>6656.83</v>
      </c>
      <c r="I143" s="291"/>
      <c r="J143" s="246"/>
    </row>
    <row r="144" spans="2:13" ht="12.75" customHeight="1" x14ac:dyDescent="0.25">
      <c r="B144" s="212" t="s">
        <v>535</v>
      </c>
      <c r="C144" s="346" t="s">
        <v>536</v>
      </c>
      <c r="D144" s="347"/>
      <c r="E144" s="348"/>
      <c r="F144" s="210"/>
      <c r="G144" s="254">
        <v>26000</v>
      </c>
      <c r="H144" s="205">
        <v>27879.200000000001</v>
      </c>
      <c r="I144" s="291"/>
      <c r="J144" s="246"/>
    </row>
    <row r="145" spans="2:10" x14ac:dyDescent="0.25">
      <c r="B145" s="58">
        <v>32</v>
      </c>
      <c r="C145" s="448" t="s">
        <v>79</v>
      </c>
      <c r="D145" s="449"/>
      <c r="E145" s="450"/>
      <c r="F145" s="286">
        <f>F146+F151+F158+F168+F170</f>
        <v>881556.14000000013</v>
      </c>
      <c r="G145" s="251">
        <v>1162000</v>
      </c>
      <c r="H145" s="49">
        <f>H146+H151+H158+H168+H170</f>
        <v>918481.13</v>
      </c>
      <c r="I145" s="287">
        <f t="shared" si="44"/>
        <v>104.18861469219645</v>
      </c>
      <c r="J145" s="59">
        <f>H145/G145*100</f>
        <v>79.043126506024095</v>
      </c>
    </row>
    <row r="146" spans="2:10" x14ac:dyDescent="0.25">
      <c r="B146" s="60">
        <v>321</v>
      </c>
      <c r="C146" s="451" t="s">
        <v>80</v>
      </c>
      <c r="D146" s="452"/>
      <c r="E146" s="453"/>
      <c r="F146" s="288">
        <f>SUM(F147:F150)</f>
        <v>16410.52</v>
      </c>
      <c r="G146" s="252"/>
      <c r="H146" s="28">
        <f>SUM(H147:H150)</f>
        <v>13940.88</v>
      </c>
      <c r="I146" s="289">
        <f t="shared" si="44"/>
        <v>84.95087297660281</v>
      </c>
      <c r="J146" s="61" t="e">
        <f>H146/G146*100</f>
        <v>#DIV/0!</v>
      </c>
    </row>
    <row r="147" spans="2:10" x14ac:dyDescent="0.25">
      <c r="B147" s="62">
        <v>3211</v>
      </c>
      <c r="C147" s="370" t="s">
        <v>81</v>
      </c>
      <c r="D147" s="371"/>
      <c r="E147" s="372"/>
      <c r="F147" s="22">
        <v>5264.83</v>
      </c>
      <c r="G147" s="255"/>
      <c r="H147" s="17">
        <f>G520+G995</f>
        <v>8305.89</v>
      </c>
      <c r="I147" s="290">
        <f t="shared" si="44"/>
        <v>157.7617890796094</v>
      </c>
      <c r="J147" s="64"/>
    </row>
    <row r="148" spans="2:10" ht="22.5" customHeight="1" x14ac:dyDescent="0.25">
      <c r="B148" s="62">
        <v>3212</v>
      </c>
      <c r="C148" s="334" t="s">
        <v>82</v>
      </c>
      <c r="D148" s="335"/>
      <c r="E148" s="336"/>
      <c r="F148" s="22">
        <v>6285.89</v>
      </c>
      <c r="G148" s="255"/>
      <c r="H148" s="17">
        <f>G521+G996</f>
        <v>3305.73</v>
      </c>
      <c r="I148" s="290">
        <f t="shared" si="44"/>
        <v>52.589688970058333</v>
      </c>
      <c r="J148" s="64"/>
    </row>
    <row r="149" spans="2:10" x14ac:dyDescent="0.25">
      <c r="B149" s="62">
        <v>3213</v>
      </c>
      <c r="C149" s="334" t="s">
        <v>83</v>
      </c>
      <c r="D149" s="335"/>
      <c r="E149" s="336"/>
      <c r="F149" s="22">
        <v>2204.0700000000002</v>
      </c>
      <c r="G149" s="255"/>
      <c r="H149" s="17">
        <f>G522+G997+G1071</f>
        <v>1062.26</v>
      </c>
      <c r="I149" s="290">
        <f t="shared" si="44"/>
        <v>48.195383994156259</v>
      </c>
      <c r="J149" s="64"/>
    </row>
    <row r="150" spans="2:10" x14ac:dyDescent="0.25">
      <c r="B150" s="62">
        <v>3214</v>
      </c>
      <c r="C150" s="334" t="s">
        <v>84</v>
      </c>
      <c r="D150" s="335"/>
      <c r="E150" s="336"/>
      <c r="F150" s="22">
        <v>2655.73</v>
      </c>
      <c r="G150" s="255"/>
      <c r="H150" s="17">
        <f>G523+G998</f>
        <v>1267</v>
      </c>
      <c r="I150" s="290">
        <f t="shared" si="44"/>
        <v>47.708163103929991</v>
      </c>
      <c r="J150" s="64"/>
    </row>
    <row r="151" spans="2:10" ht="17.25" customHeight="1" x14ac:dyDescent="0.25">
      <c r="B151" s="60">
        <v>322</v>
      </c>
      <c r="C151" s="401" t="s">
        <v>85</v>
      </c>
      <c r="D151" s="402"/>
      <c r="E151" s="403"/>
      <c r="F151" s="292">
        <f>F152+F153+F154+F155+F156+F157</f>
        <v>97974.999999999985</v>
      </c>
      <c r="G151" s="256"/>
      <c r="H151" s="30">
        <f>SUM(H152:H157)</f>
        <v>114466.66000000002</v>
      </c>
      <c r="I151" s="289">
        <f t="shared" si="44"/>
        <v>116.83251849961729</v>
      </c>
      <c r="J151" s="61" t="e">
        <f>H151/G151*100</f>
        <v>#DIV/0!</v>
      </c>
    </row>
    <row r="152" spans="2:10" ht="25.5" customHeight="1" x14ac:dyDescent="0.25">
      <c r="B152" s="62">
        <v>3221</v>
      </c>
      <c r="C152" s="334" t="s">
        <v>86</v>
      </c>
      <c r="D152" s="335"/>
      <c r="E152" s="336"/>
      <c r="F152" s="22">
        <v>10016.049999999999</v>
      </c>
      <c r="G152" s="255"/>
      <c r="H152" s="17">
        <f>G529+G1004+G1076</f>
        <v>9069.69</v>
      </c>
      <c r="I152" s="290">
        <f t="shared" si="44"/>
        <v>90.551564738594564</v>
      </c>
      <c r="J152" s="64"/>
    </row>
    <row r="153" spans="2:10" ht="15.75" customHeight="1" x14ac:dyDescent="0.25">
      <c r="B153" s="62">
        <v>3222</v>
      </c>
      <c r="C153" s="334" t="s">
        <v>89</v>
      </c>
      <c r="D153" s="335"/>
      <c r="E153" s="336"/>
      <c r="F153" s="22">
        <v>10949.17</v>
      </c>
      <c r="G153" s="255"/>
      <c r="H153" s="17">
        <f>G530+G795+G949+G1005+G1077</f>
        <v>12498.9</v>
      </c>
      <c r="I153" s="290">
        <f t="shared" si="44"/>
        <v>114.15385823765635</v>
      </c>
      <c r="J153" s="64"/>
    </row>
    <row r="154" spans="2:10" x14ac:dyDescent="0.25">
      <c r="B154" s="62">
        <v>3223</v>
      </c>
      <c r="C154" s="334" t="s">
        <v>87</v>
      </c>
      <c r="D154" s="335"/>
      <c r="E154" s="336"/>
      <c r="F154" s="22">
        <v>69021.539999999994</v>
      </c>
      <c r="G154" s="255"/>
      <c r="H154" s="17">
        <f>G531+G600+G1078+G1120</f>
        <v>64636.91</v>
      </c>
      <c r="I154" s="290">
        <f t="shared" si="44"/>
        <v>93.647446869484526</v>
      </c>
      <c r="J154" s="64"/>
    </row>
    <row r="155" spans="2:10" ht="24.75" customHeight="1" x14ac:dyDescent="0.25">
      <c r="B155" s="62">
        <v>3224</v>
      </c>
      <c r="C155" s="334" t="s">
        <v>88</v>
      </c>
      <c r="D155" s="335"/>
      <c r="E155" s="336"/>
      <c r="F155" s="22">
        <v>6758.14</v>
      </c>
      <c r="G155" s="255"/>
      <c r="H155" s="17">
        <f>G532+G574+G601+G615+G637+G658+G672+G1006+G1023</f>
        <v>26857.210000000003</v>
      </c>
      <c r="I155" s="290">
        <f t="shared" si="44"/>
        <v>397.40535117650717</v>
      </c>
      <c r="J155" s="64"/>
    </row>
    <row r="156" spans="2:10" x14ac:dyDescent="0.25">
      <c r="B156" s="62">
        <v>3225</v>
      </c>
      <c r="C156" s="370" t="s">
        <v>90</v>
      </c>
      <c r="D156" s="371"/>
      <c r="E156" s="372"/>
      <c r="F156" s="22">
        <v>939.65</v>
      </c>
      <c r="G156" s="255"/>
      <c r="H156" s="17">
        <f>G533+G575+G616+G638+G1007+G1024+G1079</f>
        <v>1028.3499999999999</v>
      </c>
      <c r="I156" s="290">
        <f t="shared" si="44"/>
        <v>109.43968498909167</v>
      </c>
      <c r="J156" s="64"/>
    </row>
    <row r="157" spans="2:10" x14ac:dyDescent="0.25">
      <c r="B157" s="62">
        <v>3227</v>
      </c>
      <c r="C157" s="370" t="s">
        <v>127</v>
      </c>
      <c r="D157" s="371"/>
      <c r="E157" s="372"/>
      <c r="F157" s="22">
        <v>290.45</v>
      </c>
      <c r="G157" s="255"/>
      <c r="H157" s="17">
        <f>G524+G817+G1008</f>
        <v>375.6</v>
      </c>
      <c r="I157" s="290">
        <f t="shared" si="44"/>
        <v>129.31657772422105</v>
      </c>
      <c r="J157" s="64"/>
    </row>
    <row r="158" spans="2:10" x14ac:dyDescent="0.25">
      <c r="B158" s="60">
        <v>323</v>
      </c>
      <c r="C158" s="401" t="s">
        <v>91</v>
      </c>
      <c r="D158" s="402"/>
      <c r="E158" s="403"/>
      <c r="F158" s="288">
        <f>SUM(F159:F167)</f>
        <v>732191.81</v>
      </c>
      <c r="G158" s="252"/>
      <c r="H158" s="28">
        <f>SUM(H159:H167)</f>
        <v>694708.98</v>
      </c>
      <c r="I158" s="289">
        <f t="shared" si="44"/>
        <v>94.880736237680665</v>
      </c>
      <c r="J158" s="61" t="e">
        <f>H158/G158*100</f>
        <v>#DIV/0!</v>
      </c>
    </row>
    <row r="159" spans="2:10" x14ac:dyDescent="0.25">
      <c r="B159" s="62">
        <v>3231</v>
      </c>
      <c r="C159" s="370" t="s">
        <v>92</v>
      </c>
      <c r="D159" s="371"/>
      <c r="E159" s="372"/>
      <c r="F159" s="22">
        <v>12942.97</v>
      </c>
      <c r="G159" s="257"/>
      <c r="H159" s="17">
        <f>G537+G1009+G1080</f>
        <v>12959.009999999998</v>
      </c>
      <c r="I159" s="290">
        <f t="shared" si="44"/>
        <v>100.12392827921258</v>
      </c>
      <c r="J159" s="66"/>
    </row>
    <row r="160" spans="2:10" x14ac:dyDescent="0.25">
      <c r="B160" s="62">
        <v>3232</v>
      </c>
      <c r="C160" s="396" t="s">
        <v>93</v>
      </c>
      <c r="D160" s="363"/>
      <c r="E160" s="397"/>
      <c r="F160" s="21">
        <v>606358.13</v>
      </c>
      <c r="G160" s="253"/>
      <c r="H160" s="16">
        <f>G538+G576+G602+G617+G626+G639+G647+G659+G673+G679+G688+G716+G723+G796+G809+G1010+G1025+G1081</f>
        <v>546907.09</v>
      </c>
      <c r="I160" s="290">
        <f t="shared" si="44"/>
        <v>90.195391624418392</v>
      </c>
      <c r="J160" s="63"/>
    </row>
    <row r="161" spans="2:10" x14ac:dyDescent="0.25">
      <c r="B161" s="62">
        <v>3233</v>
      </c>
      <c r="C161" s="396" t="s">
        <v>94</v>
      </c>
      <c r="D161" s="363"/>
      <c r="E161" s="397"/>
      <c r="F161" s="21">
        <v>12268.1</v>
      </c>
      <c r="G161" s="253"/>
      <c r="H161" s="16">
        <f>G539+G660+G780+G1011+G1082</f>
        <v>24526.44</v>
      </c>
      <c r="I161" s="290">
        <f t="shared" si="44"/>
        <v>199.92044407854513</v>
      </c>
      <c r="J161" s="63"/>
    </row>
    <row r="162" spans="2:10" x14ac:dyDescent="0.25">
      <c r="B162" s="62">
        <v>3234</v>
      </c>
      <c r="C162" s="396" t="s">
        <v>95</v>
      </c>
      <c r="D162" s="363"/>
      <c r="E162" s="397"/>
      <c r="F162" s="21">
        <v>8401.09</v>
      </c>
      <c r="G162" s="253"/>
      <c r="H162" s="16">
        <f>G540+G640</f>
        <v>11022.81</v>
      </c>
      <c r="I162" s="290">
        <f t="shared" si="44"/>
        <v>131.20690291378855</v>
      </c>
      <c r="J162" s="63"/>
    </row>
    <row r="163" spans="2:10" x14ac:dyDescent="0.25">
      <c r="B163" s="62">
        <v>3235</v>
      </c>
      <c r="C163" s="396" t="s">
        <v>96</v>
      </c>
      <c r="D163" s="363"/>
      <c r="E163" s="397"/>
      <c r="F163" s="21">
        <v>2964.3</v>
      </c>
      <c r="G163" s="253"/>
      <c r="H163" s="16">
        <f>G541+G1012</f>
        <v>1529.44</v>
      </c>
      <c r="I163" s="290">
        <f t="shared" si="44"/>
        <v>51.595317612927161</v>
      </c>
      <c r="J163" s="63"/>
    </row>
    <row r="164" spans="2:10" x14ac:dyDescent="0.25">
      <c r="B164" s="62">
        <v>3236</v>
      </c>
      <c r="C164" s="396" t="s">
        <v>97</v>
      </c>
      <c r="D164" s="363"/>
      <c r="E164" s="397"/>
      <c r="F164" s="21">
        <v>6669.9</v>
      </c>
      <c r="G164" s="253"/>
      <c r="H164" s="16">
        <f>G525+G542+G950+G1013</f>
        <v>6046.8</v>
      </c>
      <c r="I164" s="290">
        <f t="shared" si="44"/>
        <v>90.658030855035321</v>
      </c>
      <c r="J164" s="63"/>
    </row>
    <row r="165" spans="2:10" x14ac:dyDescent="0.25">
      <c r="B165" s="62">
        <v>3237</v>
      </c>
      <c r="C165" s="396" t="s">
        <v>98</v>
      </c>
      <c r="D165" s="363"/>
      <c r="E165" s="397"/>
      <c r="F165" s="21">
        <v>56781.17</v>
      </c>
      <c r="G165" s="253"/>
      <c r="H165" s="16">
        <f>G503+G543+G577+G606+G618+G627+G641+G661+G689+G704+G717+G732+G764+G770+G776+G787+G797+G934+G939+G1014</f>
        <v>60614.069999999992</v>
      </c>
      <c r="I165" s="290">
        <f t="shared" si="44"/>
        <v>106.75030120020421</v>
      </c>
      <c r="J165" s="63"/>
    </row>
    <row r="166" spans="2:10" x14ac:dyDescent="0.25">
      <c r="B166" s="62">
        <v>3238</v>
      </c>
      <c r="C166" s="396" t="s">
        <v>99</v>
      </c>
      <c r="D166" s="363"/>
      <c r="E166" s="397"/>
      <c r="F166" s="21">
        <v>9750.34</v>
      </c>
      <c r="G166" s="253"/>
      <c r="H166" s="16">
        <f>G544+G1015+G1083</f>
        <v>7529.65</v>
      </c>
      <c r="I166" s="290">
        <f t="shared" si="44"/>
        <v>77.224486530726097</v>
      </c>
      <c r="J166" s="63"/>
    </row>
    <row r="167" spans="2:10" x14ac:dyDescent="0.25">
      <c r="B167" s="62">
        <v>3239</v>
      </c>
      <c r="C167" s="396" t="s">
        <v>100</v>
      </c>
      <c r="D167" s="363"/>
      <c r="E167" s="397"/>
      <c r="F167" s="21">
        <v>16055.81</v>
      </c>
      <c r="G167" s="253"/>
      <c r="H167" s="16">
        <f>G545+G578+G642+G690+G781+G798+G846+G880+G951+G1016+G1084+G1108+G1121</f>
        <v>23573.670000000002</v>
      </c>
      <c r="I167" s="290">
        <f t="shared" si="44"/>
        <v>146.82329947850656</v>
      </c>
      <c r="J167" s="63"/>
    </row>
    <row r="168" spans="2:10" ht="24" customHeight="1" x14ac:dyDescent="0.25">
      <c r="B168" s="60">
        <v>324</v>
      </c>
      <c r="C168" s="401" t="s">
        <v>128</v>
      </c>
      <c r="D168" s="402"/>
      <c r="E168" s="403"/>
      <c r="F168" s="288">
        <f>SUM(F169)</f>
        <v>1674</v>
      </c>
      <c r="G168" s="252"/>
      <c r="H168" s="28">
        <f>SUM(H169)</f>
        <v>0</v>
      </c>
      <c r="I168" s="289">
        <f t="shared" si="44"/>
        <v>0</v>
      </c>
      <c r="J168" s="61" t="e">
        <f>H168/G168*100</f>
        <v>#DIV/0!</v>
      </c>
    </row>
    <row r="169" spans="2:10" ht="22.5" customHeight="1" x14ac:dyDescent="0.25">
      <c r="B169" s="67">
        <v>3241</v>
      </c>
      <c r="C169" s="404" t="s">
        <v>128</v>
      </c>
      <c r="D169" s="405"/>
      <c r="E169" s="406"/>
      <c r="F169" s="293">
        <v>1674</v>
      </c>
      <c r="G169" s="258"/>
      <c r="H169" s="245">
        <f>G816</f>
        <v>0</v>
      </c>
      <c r="I169" s="294"/>
      <c r="J169" s="63"/>
    </row>
    <row r="170" spans="2:10" ht="18" customHeight="1" x14ac:dyDescent="0.25">
      <c r="B170" s="60">
        <v>329</v>
      </c>
      <c r="C170" s="401" t="s">
        <v>101</v>
      </c>
      <c r="D170" s="402"/>
      <c r="E170" s="403"/>
      <c r="F170" s="288">
        <f>SUM(F171:F177)</f>
        <v>33304.81</v>
      </c>
      <c r="G170" s="252"/>
      <c r="H170" s="28">
        <f>SUM(H171:H177)</f>
        <v>95364.61</v>
      </c>
      <c r="I170" s="289">
        <f>H170/F170*100</f>
        <v>286.33885015407685</v>
      </c>
      <c r="J170" s="61" t="e">
        <f>H170/G170*100</f>
        <v>#DIV/0!</v>
      </c>
    </row>
    <row r="171" spans="2:10" ht="27" customHeight="1" x14ac:dyDescent="0.25">
      <c r="B171" s="62">
        <v>3291</v>
      </c>
      <c r="C171" s="334" t="s">
        <v>102</v>
      </c>
      <c r="D171" s="335"/>
      <c r="E171" s="336"/>
      <c r="F171" s="21">
        <v>0</v>
      </c>
      <c r="G171" s="253"/>
      <c r="H171" s="16">
        <f>G497</f>
        <v>0</v>
      </c>
      <c r="I171" s="290" t="e">
        <f>H171/F171*100</f>
        <v>#DIV/0!</v>
      </c>
      <c r="J171" s="63"/>
    </row>
    <row r="172" spans="2:10" ht="15" customHeight="1" x14ac:dyDescent="0.25">
      <c r="B172" s="62">
        <v>3292</v>
      </c>
      <c r="C172" s="334" t="s">
        <v>129</v>
      </c>
      <c r="D172" s="335"/>
      <c r="E172" s="336"/>
      <c r="F172" s="21">
        <v>2940.38</v>
      </c>
      <c r="G172" s="253"/>
      <c r="H172" s="16">
        <f>G546+G691+G799</f>
        <v>3831.67</v>
      </c>
      <c r="I172" s="290"/>
      <c r="J172" s="63"/>
    </row>
    <row r="173" spans="2:10" x14ac:dyDescent="0.25">
      <c r="B173" s="62">
        <v>3293</v>
      </c>
      <c r="C173" s="334" t="s">
        <v>103</v>
      </c>
      <c r="D173" s="335"/>
      <c r="E173" s="336"/>
      <c r="F173" s="21">
        <v>13029.74</v>
      </c>
      <c r="G173" s="253"/>
      <c r="H173" s="16">
        <f>G498+G547</f>
        <v>18649.43</v>
      </c>
      <c r="I173" s="290">
        <f t="shared" ref="I173:J200" si="45">H173/F173*100</f>
        <v>143.12971709335721</v>
      </c>
      <c r="J173" s="63"/>
    </row>
    <row r="174" spans="2:10" x14ac:dyDescent="0.25">
      <c r="B174" s="62">
        <v>3294</v>
      </c>
      <c r="C174" s="334" t="s">
        <v>104</v>
      </c>
      <c r="D174" s="335"/>
      <c r="E174" s="336"/>
      <c r="F174" s="21">
        <v>1126.8</v>
      </c>
      <c r="G174" s="253"/>
      <c r="H174" s="16">
        <f>G548</f>
        <v>2364.9699999999998</v>
      </c>
      <c r="I174" s="290">
        <f t="shared" si="45"/>
        <v>209.88374156904507</v>
      </c>
      <c r="J174" s="63"/>
    </row>
    <row r="175" spans="2:10" x14ac:dyDescent="0.25">
      <c r="B175" s="62">
        <v>3295</v>
      </c>
      <c r="C175" s="334" t="s">
        <v>105</v>
      </c>
      <c r="D175" s="335"/>
      <c r="E175" s="336"/>
      <c r="F175" s="21">
        <v>16000.95</v>
      </c>
      <c r="G175" s="253"/>
      <c r="H175" s="16">
        <f>G549+G692+G1085</f>
        <v>16445.52</v>
      </c>
      <c r="I175" s="290">
        <f t="shared" si="45"/>
        <v>102.77839753264651</v>
      </c>
      <c r="J175" s="63"/>
    </row>
    <row r="176" spans="2:10" x14ac:dyDescent="0.25">
      <c r="B176" s="62">
        <v>3296</v>
      </c>
      <c r="C176" s="334" t="s">
        <v>106</v>
      </c>
      <c r="D176" s="335"/>
      <c r="E176" s="336"/>
      <c r="F176" s="21">
        <v>0</v>
      </c>
      <c r="G176" s="253"/>
      <c r="H176" s="16">
        <f>G550</f>
        <v>53902.03</v>
      </c>
      <c r="I176" s="290" t="e">
        <f t="shared" si="45"/>
        <v>#DIV/0!</v>
      </c>
      <c r="J176" s="63"/>
    </row>
    <row r="177" spans="2:13" x14ac:dyDescent="0.25">
      <c r="B177" s="62">
        <v>3299</v>
      </c>
      <c r="C177" s="334" t="s">
        <v>101</v>
      </c>
      <c r="D177" s="335"/>
      <c r="E177" s="336"/>
      <c r="F177" s="21">
        <v>206.94</v>
      </c>
      <c r="G177" s="253"/>
      <c r="H177" s="16">
        <f>G499+G551+G562</f>
        <v>170.99</v>
      </c>
      <c r="I177" s="290">
        <f t="shared" si="45"/>
        <v>82.627814825553301</v>
      </c>
      <c r="J177" s="63"/>
    </row>
    <row r="178" spans="2:13" ht="12" customHeight="1" x14ac:dyDescent="0.25">
      <c r="B178" s="212" t="s">
        <v>532</v>
      </c>
      <c r="C178" s="346" t="s">
        <v>153</v>
      </c>
      <c r="D178" s="347"/>
      <c r="E178" s="348"/>
      <c r="F178" s="210">
        <v>142302.44</v>
      </c>
      <c r="G178" s="254">
        <v>314700</v>
      </c>
      <c r="H178" s="205">
        <v>289053.39</v>
      </c>
      <c r="I178" s="304">
        <f t="shared" si="45"/>
        <v>203.12609537826617</v>
      </c>
      <c r="J178" s="306">
        <f t="shared" si="45"/>
        <v>6.4545947053786523E-2</v>
      </c>
      <c r="K178" s="107"/>
      <c r="L178" s="107"/>
      <c r="M178" s="107"/>
    </row>
    <row r="179" spans="2:13" ht="12.75" customHeight="1" x14ac:dyDescent="0.25">
      <c r="B179" s="212" t="s">
        <v>541</v>
      </c>
      <c r="C179" s="346" t="s">
        <v>154</v>
      </c>
      <c r="D179" s="347"/>
      <c r="E179" s="348"/>
      <c r="F179" s="210">
        <v>16241.03</v>
      </c>
      <c r="G179" s="254">
        <v>17036</v>
      </c>
      <c r="H179" s="205">
        <v>11667.84</v>
      </c>
      <c r="I179" s="304">
        <f t="shared" si="45"/>
        <v>71.841748953114433</v>
      </c>
      <c r="J179" s="306">
        <f t="shared" si="45"/>
        <v>0.42170549984218381</v>
      </c>
    </row>
    <row r="180" spans="2:13" x14ac:dyDescent="0.25">
      <c r="B180" s="212" t="s">
        <v>539</v>
      </c>
      <c r="C180" s="346" t="s">
        <v>540</v>
      </c>
      <c r="D180" s="347"/>
      <c r="E180" s="348"/>
      <c r="F180" s="210">
        <v>399973.04</v>
      </c>
      <c r="G180" s="254">
        <v>680264</v>
      </c>
      <c r="H180" s="205">
        <v>515567.62</v>
      </c>
      <c r="I180" s="304">
        <f t="shared" si="45"/>
        <v>128.90059289996145</v>
      </c>
      <c r="J180" s="306">
        <f t="shared" si="45"/>
        <v>1.8948613023761576E-2</v>
      </c>
    </row>
    <row r="181" spans="2:13" x14ac:dyDescent="0.25">
      <c r="B181" s="212" t="s">
        <v>535</v>
      </c>
      <c r="C181" s="346" t="s">
        <v>536</v>
      </c>
      <c r="D181" s="347"/>
      <c r="E181" s="348"/>
      <c r="F181" s="210">
        <v>298097.84000000003</v>
      </c>
      <c r="G181" s="254">
        <v>150000</v>
      </c>
      <c r="H181" s="205">
        <v>41300</v>
      </c>
      <c r="I181" s="304">
        <f t="shared" si="45"/>
        <v>13.854511659661807</v>
      </c>
      <c r="J181" s="306">
        <f t="shared" si="45"/>
        <v>9.2363411064412034E-3</v>
      </c>
    </row>
    <row r="182" spans="2:13" ht="14.25" customHeight="1" x14ac:dyDescent="0.25">
      <c r="B182" s="212" t="s">
        <v>537</v>
      </c>
      <c r="C182" s="346" t="s">
        <v>538</v>
      </c>
      <c r="D182" s="347"/>
      <c r="E182" s="348"/>
      <c r="F182" s="210">
        <v>10057.15</v>
      </c>
      <c r="G182" s="254">
        <v>0</v>
      </c>
      <c r="H182" s="205">
        <v>60892.28</v>
      </c>
      <c r="I182" s="304">
        <f t="shared" si="45"/>
        <v>605.46258134759853</v>
      </c>
      <c r="J182" s="306" t="e">
        <f t="shared" si="45"/>
        <v>#DIV/0!</v>
      </c>
      <c r="M182" s="107"/>
    </row>
    <row r="183" spans="2:13" ht="11.25" customHeight="1" x14ac:dyDescent="0.25">
      <c r="B183" s="212" t="s">
        <v>542</v>
      </c>
      <c r="C183" s="249" t="s">
        <v>156</v>
      </c>
      <c r="D183" s="211"/>
      <c r="E183" s="250"/>
      <c r="F183" s="210">
        <v>500</v>
      </c>
      <c r="G183" s="254">
        <v>0</v>
      </c>
      <c r="H183" s="205">
        <v>0</v>
      </c>
      <c r="I183" s="304">
        <f t="shared" si="45"/>
        <v>0</v>
      </c>
      <c r="J183" s="306" t="e">
        <f t="shared" si="45"/>
        <v>#DIV/0!</v>
      </c>
    </row>
    <row r="184" spans="2:13" ht="11.25" customHeight="1" x14ac:dyDescent="0.25">
      <c r="B184" s="212" t="s">
        <v>546</v>
      </c>
      <c r="C184" s="495" t="s">
        <v>586</v>
      </c>
      <c r="D184" s="496"/>
      <c r="E184" s="497"/>
      <c r="F184" s="210">
        <v>14384.64</v>
      </c>
      <c r="G184" s="254">
        <v>0</v>
      </c>
      <c r="H184" s="205">
        <v>0</v>
      </c>
      <c r="I184" s="304">
        <f t="shared" si="45"/>
        <v>0</v>
      </c>
      <c r="J184" s="306" t="e">
        <f t="shared" si="45"/>
        <v>#DIV/0!</v>
      </c>
    </row>
    <row r="185" spans="2:13" ht="18.75" customHeight="1" x14ac:dyDescent="0.25">
      <c r="B185" s="58">
        <v>34</v>
      </c>
      <c r="C185" s="516" t="s">
        <v>107</v>
      </c>
      <c r="D185" s="517"/>
      <c r="E185" s="518"/>
      <c r="F185" s="295">
        <f>F186+F188</f>
        <v>10975.9</v>
      </c>
      <c r="G185" s="259">
        <v>13200</v>
      </c>
      <c r="H185" s="52">
        <f>H186+H188</f>
        <v>10215.700000000001</v>
      </c>
      <c r="I185" s="287">
        <f t="shared" si="45"/>
        <v>93.073916489763945</v>
      </c>
      <c r="J185" s="59">
        <f>H185/G185*100</f>
        <v>77.391666666666666</v>
      </c>
    </row>
    <row r="186" spans="2:13" ht="17.25" customHeight="1" x14ac:dyDescent="0.25">
      <c r="B186" s="60">
        <v>342</v>
      </c>
      <c r="C186" s="491" t="s">
        <v>108</v>
      </c>
      <c r="D186" s="492"/>
      <c r="E186" s="493"/>
      <c r="F186" s="292">
        <f>SUM(F187)</f>
        <v>5399.94</v>
      </c>
      <c r="G186" s="256"/>
      <c r="H186" s="30">
        <f>SUM(H187)</f>
        <v>3163.87</v>
      </c>
      <c r="I186" s="289">
        <f t="shared" si="45"/>
        <v>58.590836194476239</v>
      </c>
      <c r="J186" s="61" t="e">
        <f>H186/G186*100</f>
        <v>#DIV/0!</v>
      </c>
    </row>
    <row r="187" spans="2:13" ht="39.75" customHeight="1" x14ac:dyDescent="0.25">
      <c r="B187" s="62">
        <v>3423</v>
      </c>
      <c r="C187" s="396" t="s">
        <v>109</v>
      </c>
      <c r="D187" s="363"/>
      <c r="E187" s="397"/>
      <c r="F187" s="22">
        <v>5399.94</v>
      </c>
      <c r="G187" s="255"/>
      <c r="H187" s="17">
        <f>G555+G710</f>
        <v>3163.87</v>
      </c>
      <c r="I187" s="290">
        <f t="shared" si="45"/>
        <v>58.590836194476239</v>
      </c>
      <c r="J187" s="64"/>
    </row>
    <row r="188" spans="2:13" ht="16.5" customHeight="1" x14ac:dyDescent="0.25">
      <c r="B188" s="60">
        <v>343</v>
      </c>
      <c r="C188" s="410" t="s">
        <v>110</v>
      </c>
      <c r="D188" s="411"/>
      <c r="E188" s="412"/>
      <c r="F188" s="292">
        <f>SUM(F189:F191)</f>
        <v>5575.96</v>
      </c>
      <c r="G188" s="256"/>
      <c r="H188" s="30">
        <f>SUM(H189:H191)</f>
        <v>7051.83</v>
      </c>
      <c r="I188" s="289">
        <f t="shared" si="45"/>
        <v>126.46844668900063</v>
      </c>
      <c r="J188" s="61" t="e">
        <f>H188/G188*100</f>
        <v>#DIV/0!</v>
      </c>
    </row>
    <row r="189" spans="2:13" ht="25.5" customHeight="1" x14ac:dyDescent="0.25">
      <c r="B189" s="62">
        <v>3431</v>
      </c>
      <c r="C189" s="396" t="s">
        <v>111</v>
      </c>
      <c r="D189" s="363"/>
      <c r="E189" s="397"/>
      <c r="F189" s="22">
        <v>3383.86</v>
      </c>
      <c r="G189" s="255"/>
      <c r="H189" s="17">
        <f>G556+G1018+G1087</f>
        <v>4038.23</v>
      </c>
      <c r="I189" s="290">
        <f t="shared" si="45"/>
        <v>119.33797497532403</v>
      </c>
      <c r="J189" s="64"/>
    </row>
    <row r="190" spans="2:13" x14ac:dyDescent="0.25">
      <c r="B190" s="62">
        <v>3433</v>
      </c>
      <c r="C190" s="396" t="s">
        <v>112</v>
      </c>
      <c r="D190" s="363"/>
      <c r="E190" s="397"/>
      <c r="F190" s="22">
        <v>33.85</v>
      </c>
      <c r="G190" s="255"/>
      <c r="H190" s="17">
        <f>G557</f>
        <v>142.08000000000001</v>
      </c>
      <c r="I190" s="290">
        <f t="shared" si="45"/>
        <v>419.73412112259973</v>
      </c>
      <c r="J190" s="64"/>
    </row>
    <row r="191" spans="2:13" ht="19.5" customHeight="1" x14ac:dyDescent="0.25">
      <c r="B191" s="62">
        <v>3434</v>
      </c>
      <c r="C191" s="396" t="s">
        <v>113</v>
      </c>
      <c r="D191" s="363"/>
      <c r="E191" s="397"/>
      <c r="F191" s="22">
        <v>2158.25</v>
      </c>
      <c r="G191" s="255"/>
      <c r="H191" s="17">
        <f>G558</f>
        <v>2871.52</v>
      </c>
      <c r="I191" s="290">
        <f t="shared" si="45"/>
        <v>133.04853469245916</v>
      </c>
      <c r="J191" s="64"/>
    </row>
    <row r="192" spans="2:13" ht="12" customHeight="1" x14ac:dyDescent="0.25">
      <c r="B192" s="212" t="s">
        <v>532</v>
      </c>
      <c r="C192" s="346" t="s">
        <v>153</v>
      </c>
      <c r="D192" s="347"/>
      <c r="E192" s="348"/>
      <c r="F192" s="210">
        <v>7668.2</v>
      </c>
      <c r="G192" s="254">
        <v>9700</v>
      </c>
      <c r="H192" s="205">
        <v>10215.700000000001</v>
      </c>
      <c r="I192" s="304">
        <f t="shared" si="45"/>
        <v>133.22161654625597</v>
      </c>
      <c r="J192" s="306">
        <f t="shared" si="45"/>
        <v>1.3734187272809895</v>
      </c>
      <c r="K192" s="107"/>
      <c r="L192" s="107"/>
      <c r="M192" s="107"/>
    </row>
    <row r="193" spans="2:13" ht="12.75" customHeight="1" x14ac:dyDescent="0.25">
      <c r="B193" s="212" t="s">
        <v>541</v>
      </c>
      <c r="C193" s="249" t="s">
        <v>154</v>
      </c>
      <c r="D193" s="211"/>
      <c r="E193" s="250"/>
      <c r="F193" s="210"/>
      <c r="G193" s="254">
        <v>0</v>
      </c>
      <c r="H193" s="205">
        <v>0</v>
      </c>
      <c r="I193" s="304"/>
      <c r="J193" s="306"/>
      <c r="K193" s="107"/>
      <c r="L193" s="107"/>
      <c r="M193" s="107"/>
    </row>
    <row r="194" spans="2:13" ht="14.25" customHeight="1" x14ac:dyDescent="0.25">
      <c r="B194" s="212" t="s">
        <v>539</v>
      </c>
      <c r="C194" s="346" t="s">
        <v>540</v>
      </c>
      <c r="D194" s="347"/>
      <c r="E194" s="348"/>
      <c r="F194" s="210">
        <v>3307.7</v>
      </c>
      <c r="G194" s="254">
        <v>3500</v>
      </c>
      <c r="H194" s="205">
        <v>0</v>
      </c>
      <c r="I194" s="304">
        <f t="shared" si="45"/>
        <v>0</v>
      </c>
      <c r="J194" s="306">
        <f t="shared" si="45"/>
        <v>0</v>
      </c>
    </row>
    <row r="195" spans="2:13" x14ac:dyDescent="0.25">
      <c r="B195" s="58">
        <v>35</v>
      </c>
      <c r="C195" s="440" t="s">
        <v>114</v>
      </c>
      <c r="D195" s="441"/>
      <c r="E195" s="442"/>
      <c r="F195" s="295">
        <f>F196+F198</f>
        <v>9102.77</v>
      </c>
      <c r="G195" s="259">
        <v>0</v>
      </c>
      <c r="H195" s="52">
        <f>H196+H198</f>
        <v>0</v>
      </c>
      <c r="I195" s="287">
        <f t="shared" si="45"/>
        <v>0</v>
      </c>
      <c r="J195" s="59" t="e">
        <f>H195/G195*100</f>
        <v>#DIV/0!</v>
      </c>
    </row>
    <row r="196" spans="2:13" ht="23.25" customHeight="1" x14ac:dyDescent="0.25">
      <c r="B196" s="60">
        <v>351</v>
      </c>
      <c r="C196" s="410" t="s">
        <v>115</v>
      </c>
      <c r="D196" s="411"/>
      <c r="E196" s="412"/>
      <c r="F196" s="292">
        <f>SUM(F197)</f>
        <v>6504.3</v>
      </c>
      <c r="G196" s="256"/>
      <c r="H196" s="30">
        <f>SUM(H197)</f>
        <v>0</v>
      </c>
      <c r="I196" s="289">
        <f t="shared" si="45"/>
        <v>0</v>
      </c>
      <c r="J196" s="61" t="e">
        <f>H196/G196*100</f>
        <v>#DIV/0!</v>
      </c>
    </row>
    <row r="197" spans="2:13" ht="25.5" customHeight="1" x14ac:dyDescent="0.25">
      <c r="B197" s="62">
        <v>3512</v>
      </c>
      <c r="C197" s="396" t="s">
        <v>115</v>
      </c>
      <c r="D197" s="363"/>
      <c r="E197" s="397"/>
      <c r="F197" s="22">
        <v>6504.3</v>
      </c>
      <c r="G197" s="255"/>
      <c r="H197" s="17">
        <f>G694+G961+G965</f>
        <v>0</v>
      </c>
      <c r="I197" s="290">
        <f t="shared" si="45"/>
        <v>0</v>
      </c>
      <c r="J197" s="64"/>
    </row>
    <row r="198" spans="2:13" ht="36.75" customHeight="1" x14ac:dyDescent="0.25">
      <c r="B198" s="60">
        <v>352</v>
      </c>
      <c r="C198" s="410" t="s">
        <v>116</v>
      </c>
      <c r="D198" s="411"/>
      <c r="E198" s="412"/>
      <c r="F198" s="292">
        <f>SUM(F199)</f>
        <v>2598.4699999999998</v>
      </c>
      <c r="G198" s="256"/>
      <c r="H198" s="30">
        <f>SUM(H199)</f>
        <v>0</v>
      </c>
      <c r="I198" s="289">
        <f t="shared" si="45"/>
        <v>0</v>
      </c>
      <c r="J198" s="61" t="e">
        <f>H198/G198*100</f>
        <v>#DIV/0!</v>
      </c>
    </row>
    <row r="199" spans="2:13" ht="24.75" customHeight="1" x14ac:dyDescent="0.25">
      <c r="B199" s="62">
        <v>3523</v>
      </c>
      <c r="C199" s="396" t="s">
        <v>117</v>
      </c>
      <c r="D199" s="363"/>
      <c r="E199" s="397"/>
      <c r="F199" s="22">
        <v>2598.4699999999998</v>
      </c>
      <c r="G199" s="255"/>
      <c r="H199" s="17">
        <f>G929</f>
        <v>0</v>
      </c>
      <c r="I199" s="290">
        <f t="shared" si="45"/>
        <v>0</v>
      </c>
      <c r="J199" s="64"/>
    </row>
    <row r="200" spans="2:13" ht="14.25" customHeight="1" x14ac:dyDescent="0.25">
      <c r="B200" s="212" t="s">
        <v>532</v>
      </c>
      <c r="C200" s="346" t="s">
        <v>153</v>
      </c>
      <c r="D200" s="347"/>
      <c r="E200" s="348"/>
      <c r="F200" s="210">
        <v>9068.77</v>
      </c>
      <c r="G200" s="254">
        <v>0</v>
      </c>
      <c r="H200" s="205">
        <v>0</v>
      </c>
      <c r="I200" s="304">
        <f t="shared" si="45"/>
        <v>0</v>
      </c>
      <c r="J200" s="246" t="e">
        <f t="shared" si="45"/>
        <v>#DIV/0!</v>
      </c>
      <c r="M200" s="107"/>
    </row>
    <row r="201" spans="2:13" ht="13.5" customHeight="1" x14ac:dyDescent="0.25">
      <c r="B201" s="212" t="s">
        <v>539</v>
      </c>
      <c r="C201" s="346" t="s">
        <v>540</v>
      </c>
      <c r="D201" s="347"/>
      <c r="E201" s="348"/>
      <c r="F201" s="210">
        <v>34</v>
      </c>
      <c r="G201" s="254">
        <v>0</v>
      </c>
      <c r="H201" s="205">
        <v>0</v>
      </c>
      <c r="I201" s="304">
        <f t="shared" ref="I201:J201" si="46">H201/F201*100</f>
        <v>0</v>
      </c>
      <c r="J201" s="246" t="e">
        <f t="shared" si="46"/>
        <v>#DIV/0!</v>
      </c>
    </row>
    <row r="202" spans="2:13" ht="15.75" customHeight="1" x14ac:dyDescent="0.25">
      <c r="B202" s="58">
        <v>36</v>
      </c>
      <c r="C202" s="398" t="s">
        <v>673</v>
      </c>
      <c r="D202" s="399"/>
      <c r="E202" s="400"/>
      <c r="F202" s="286">
        <f>F203</f>
        <v>0</v>
      </c>
      <c r="G202" s="251">
        <v>70000</v>
      </c>
      <c r="H202" s="49">
        <f>H203</f>
        <v>65634.01999999999</v>
      </c>
      <c r="I202" s="287"/>
      <c r="J202" s="59"/>
    </row>
    <row r="203" spans="2:13" ht="25.5" customHeight="1" x14ac:dyDescent="0.25">
      <c r="B203" s="60">
        <v>366</v>
      </c>
      <c r="C203" s="401" t="s">
        <v>674</v>
      </c>
      <c r="D203" s="402"/>
      <c r="E203" s="403"/>
      <c r="F203" s="288">
        <f>SUM(F204)</f>
        <v>0</v>
      </c>
      <c r="G203" s="252"/>
      <c r="H203" s="28">
        <f>SUM(H204)</f>
        <v>65634.01999999999</v>
      </c>
      <c r="I203" s="289"/>
      <c r="J203" s="61"/>
    </row>
    <row r="204" spans="2:13" ht="27.75" customHeight="1" x14ac:dyDescent="0.25">
      <c r="B204" s="67">
        <v>3662</v>
      </c>
      <c r="C204" s="404" t="s">
        <v>675</v>
      </c>
      <c r="D204" s="405"/>
      <c r="E204" s="406"/>
      <c r="F204" s="293"/>
      <c r="G204" s="258"/>
      <c r="H204" s="245">
        <f>G835+G978</f>
        <v>65634.01999999999</v>
      </c>
      <c r="I204" s="294"/>
      <c r="J204" s="327"/>
    </row>
    <row r="205" spans="2:13" ht="18" customHeight="1" x14ac:dyDescent="0.25">
      <c r="B205" s="212" t="s">
        <v>532</v>
      </c>
      <c r="C205" s="346" t="s">
        <v>153</v>
      </c>
      <c r="D205" s="347"/>
      <c r="E205" s="348"/>
      <c r="F205" s="210"/>
      <c r="G205" s="254">
        <v>70000</v>
      </c>
      <c r="H205" s="205">
        <v>65634.02</v>
      </c>
      <c r="I205" s="291"/>
      <c r="J205" s="246"/>
    </row>
    <row r="206" spans="2:13" ht="24.75" customHeight="1" x14ac:dyDescent="0.25">
      <c r="B206" s="58">
        <v>37</v>
      </c>
      <c r="C206" s="440" t="s">
        <v>118</v>
      </c>
      <c r="D206" s="441"/>
      <c r="E206" s="442"/>
      <c r="F206" s="295">
        <f>F207</f>
        <v>153223.5</v>
      </c>
      <c r="G206" s="259">
        <v>148500</v>
      </c>
      <c r="H206" s="52">
        <f t="shared" ref="H206" si="47">H207</f>
        <v>143737.41</v>
      </c>
      <c r="I206" s="287">
        <f t="shared" ref="I206:J246" si="48">H206/F206*100</f>
        <v>93.808984914193971</v>
      </c>
      <c r="J206" s="59">
        <f>H206/G206*100</f>
        <v>96.792868686868701</v>
      </c>
    </row>
    <row r="207" spans="2:13" ht="24.75" customHeight="1" x14ac:dyDescent="0.25">
      <c r="B207" s="60">
        <v>372</v>
      </c>
      <c r="C207" s="410" t="s">
        <v>119</v>
      </c>
      <c r="D207" s="411"/>
      <c r="E207" s="412"/>
      <c r="F207" s="292">
        <f>SUM(F208:F209)</f>
        <v>153223.5</v>
      </c>
      <c r="G207" s="256"/>
      <c r="H207" s="30">
        <f>SUM(H208:H209)</f>
        <v>143737.41</v>
      </c>
      <c r="I207" s="289">
        <f t="shared" si="48"/>
        <v>93.808984914193971</v>
      </c>
      <c r="J207" s="61" t="e">
        <f>H207/G207*100</f>
        <v>#DIV/0!</v>
      </c>
    </row>
    <row r="208" spans="2:13" ht="24.75" customHeight="1" x14ac:dyDescent="0.25">
      <c r="B208" s="62">
        <v>3721</v>
      </c>
      <c r="C208" s="396" t="s">
        <v>120</v>
      </c>
      <c r="D208" s="363"/>
      <c r="E208" s="397"/>
      <c r="F208" s="22">
        <v>139631.65</v>
      </c>
      <c r="G208" s="255"/>
      <c r="H208" s="17">
        <f>G827+G859+G863+G868+G1036</f>
        <v>130098.99</v>
      </c>
      <c r="I208" s="290">
        <f t="shared" si="48"/>
        <v>93.172994804544686</v>
      </c>
      <c r="J208" s="64"/>
    </row>
    <row r="209" spans="2:13" ht="24" customHeight="1" x14ac:dyDescent="0.25">
      <c r="B209" s="62">
        <v>3722</v>
      </c>
      <c r="C209" s="396" t="s">
        <v>121</v>
      </c>
      <c r="D209" s="363"/>
      <c r="E209" s="397"/>
      <c r="F209" s="22">
        <v>13591.85</v>
      </c>
      <c r="G209" s="255"/>
      <c r="H209" s="17">
        <f>G831+G854+G864</f>
        <v>13638.42</v>
      </c>
      <c r="I209" s="290">
        <f t="shared" si="48"/>
        <v>100.34263179773173</v>
      </c>
      <c r="J209" s="64"/>
    </row>
    <row r="210" spans="2:13" x14ac:dyDescent="0.25">
      <c r="B210" s="212" t="s">
        <v>532</v>
      </c>
      <c r="C210" s="346" t="s">
        <v>153</v>
      </c>
      <c r="D210" s="347"/>
      <c r="E210" s="348"/>
      <c r="F210" s="210">
        <v>152912.92000000001</v>
      </c>
      <c r="G210" s="254">
        <v>148100</v>
      </c>
      <c r="H210" s="205">
        <v>143417.41</v>
      </c>
      <c r="I210" s="304">
        <f t="shared" si="48"/>
        <v>93.790250032502158</v>
      </c>
      <c r="J210" s="246">
        <f t="shared" si="48"/>
        <v>6.332900069716553E-2</v>
      </c>
      <c r="M210" s="107"/>
    </row>
    <row r="211" spans="2:13" x14ac:dyDescent="0.25">
      <c r="B211" s="212" t="s">
        <v>535</v>
      </c>
      <c r="C211" s="346" t="s">
        <v>536</v>
      </c>
      <c r="D211" s="347"/>
      <c r="E211" s="348"/>
      <c r="F211" s="210">
        <v>310.58</v>
      </c>
      <c r="G211" s="254">
        <v>400</v>
      </c>
      <c r="H211" s="205">
        <v>320</v>
      </c>
      <c r="I211" s="304">
        <f t="shared" si="48"/>
        <v>103.03303496683624</v>
      </c>
      <c r="J211" s="246">
        <f t="shared" si="48"/>
        <v>25.75825874170906</v>
      </c>
      <c r="M211" s="107"/>
    </row>
    <row r="212" spans="2:13" x14ac:dyDescent="0.25">
      <c r="B212" s="58">
        <v>38</v>
      </c>
      <c r="C212" s="440" t="s">
        <v>122</v>
      </c>
      <c r="D212" s="441"/>
      <c r="E212" s="442"/>
      <c r="F212" s="295">
        <f>F213+F216+F218</f>
        <v>168070.05</v>
      </c>
      <c r="G212" s="259">
        <v>355300</v>
      </c>
      <c r="H212" s="52">
        <f>H213+H216+H218</f>
        <v>297044.08999999997</v>
      </c>
      <c r="I212" s="287">
        <f t="shared" si="48"/>
        <v>176.73826478899718</v>
      </c>
      <c r="J212" s="59">
        <f>H212/G212*100</f>
        <v>83.603740500985069</v>
      </c>
    </row>
    <row r="213" spans="2:13" x14ac:dyDescent="0.25">
      <c r="B213" s="60">
        <v>381</v>
      </c>
      <c r="C213" s="410" t="s">
        <v>51</v>
      </c>
      <c r="D213" s="411"/>
      <c r="E213" s="412"/>
      <c r="F213" s="30">
        <f>SUM(F214:F215)</f>
        <v>88368.75</v>
      </c>
      <c r="G213" s="256"/>
      <c r="H213" s="30">
        <f>SUM(H214:H215)</f>
        <v>124740</v>
      </c>
      <c r="I213" s="289">
        <f t="shared" si="48"/>
        <v>141.15849777211966</v>
      </c>
      <c r="J213" s="61" t="e">
        <f>H213/G213*100</f>
        <v>#DIV/0!</v>
      </c>
    </row>
    <row r="214" spans="2:13" x14ac:dyDescent="0.25">
      <c r="B214" s="62">
        <v>3811</v>
      </c>
      <c r="C214" s="396" t="s">
        <v>123</v>
      </c>
      <c r="D214" s="363"/>
      <c r="E214" s="397"/>
      <c r="F214" s="22">
        <v>88168.75</v>
      </c>
      <c r="G214" s="255"/>
      <c r="H214" s="17">
        <f>G507+G588+G801+G819+G837+G842+G870+G882+G888+G892+G902+G917+G953+G1041+G1056+G1123</f>
        <v>114625.8</v>
      </c>
      <c r="I214" s="290">
        <f t="shared" si="48"/>
        <v>130.00728716240164</v>
      </c>
      <c r="J214" s="64"/>
    </row>
    <row r="215" spans="2:13" x14ac:dyDescent="0.25">
      <c r="B215" s="62">
        <v>3812</v>
      </c>
      <c r="C215" s="334" t="s">
        <v>660</v>
      </c>
      <c r="D215" s="335"/>
      <c r="E215" s="336"/>
      <c r="F215" s="22">
        <v>200</v>
      </c>
      <c r="G215" s="255"/>
      <c r="H215" s="17">
        <f>G848+G883+G903+G918+G1124</f>
        <v>10114.200000000001</v>
      </c>
      <c r="I215" s="290"/>
      <c r="J215" s="64"/>
    </row>
    <row r="216" spans="2:13" x14ac:dyDescent="0.25">
      <c r="B216" s="60">
        <v>382</v>
      </c>
      <c r="C216" s="410" t="s">
        <v>52</v>
      </c>
      <c r="D216" s="411"/>
      <c r="E216" s="412"/>
      <c r="F216" s="292">
        <f>SUM(F217)</f>
        <v>20631.95</v>
      </c>
      <c r="G216" s="256"/>
      <c r="H216" s="30">
        <f>SUM(H217)</f>
        <v>6875</v>
      </c>
      <c r="I216" s="289">
        <f t="shared" si="48"/>
        <v>33.322104793778578</v>
      </c>
      <c r="J216" s="61" t="e">
        <f>H216/G216*100</f>
        <v>#DIV/0!</v>
      </c>
    </row>
    <row r="217" spans="2:13" ht="25.5" customHeight="1" x14ac:dyDescent="0.25">
      <c r="B217" s="62">
        <v>3821</v>
      </c>
      <c r="C217" s="396" t="s">
        <v>124</v>
      </c>
      <c r="D217" s="363"/>
      <c r="E217" s="397"/>
      <c r="F217" s="22">
        <v>20631.95</v>
      </c>
      <c r="G217" s="255"/>
      <c r="H217" s="17">
        <f>G802+G849+G919</f>
        <v>6875</v>
      </c>
      <c r="I217" s="290">
        <f t="shared" si="48"/>
        <v>33.322104793778578</v>
      </c>
      <c r="J217" s="64"/>
    </row>
    <row r="218" spans="2:13" x14ac:dyDescent="0.25">
      <c r="B218" s="60">
        <v>386</v>
      </c>
      <c r="C218" s="410" t="s">
        <v>125</v>
      </c>
      <c r="D218" s="411"/>
      <c r="E218" s="412"/>
      <c r="F218" s="292">
        <f>SUM(F219)</f>
        <v>59069.35</v>
      </c>
      <c r="G218" s="256"/>
      <c r="H218" s="30">
        <f>SUM(H219)</f>
        <v>165429.09</v>
      </c>
      <c r="I218" s="296">
        <f t="shared" si="48"/>
        <v>280.0591000239549</v>
      </c>
      <c r="J218" s="61" t="e">
        <f>H218/G218*100</f>
        <v>#DIV/0!</v>
      </c>
    </row>
    <row r="219" spans="2:13" ht="36" customHeight="1" x14ac:dyDescent="0.25">
      <c r="B219" s="62">
        <v>3861</v>
      </c>
      <c r="C219" s="396" t="s">
        <v>126</v>
      </c>
      <c r="D219" s="363"/>
      <c r="E219" s="397"/>
      <c r="F219" s="22">
        <v>59069.35</v>
      </c>
      <c r="G219" s="255"/>
      <c r="H219" s="17">
        <f>G696+G734+G967</f>
        <v>165429.09</v>
      </c>
      <c r="I219" s="297">
        <f t="shared" si="48"/>
        <v>280.0591000239549</v>
      </c>
      <c r="J219" s="64"/>
    </row>
    <row r="220" spans="2:13" x14ac:dyDescent="0.25">
      <c r="B220" s="212" t="s">
        <v>532</v>
      </c>
      <c r="C220" s="346" t="s">
        <v>153</v>
      </c>
      <c r="D220" s="347"/>
      <c r="E220" s="348"/>
      <c r="F220" s="210">
        <v>120522.82</v>
      </c>
      <c r="G220" s="254">
        <v>129900</v>
      </c>
      <c r="H220" s="205">
        <v>131227.4</v>
      </c>
      <c r="I220" s="304">
        <f t="shared" si="48"/>
        <v>108.88178686824619</v>
      </c>
      <c r="J220" s="246">
        <f t="shared" si="48"/>
        <v>8.3819697358157197E-2</v>
      </c>
      <c r="K220" s="107"/>
      <c r="M220" s="107"/>
    </row>
    <row r="221" spans="2:13" x14ac:dyDescent="0.25">
      <c r="B221" s="212" t="s">
        <v>539</v>
      </c>
      <c r="C221" s="346" t="s">
        <v>540</v>
      </c>
      <c r="D221" s="347"/>
      <c r="E221" s="348"/>
      <c r="F221" s="210">
        <v>47020.43</v>
      </c>
      <c r="G221" s="254">
        <v>15000</v>
      </c>
      <c r="H221" s="205">
        <v>15471.66</v>
      </c>
      <c r="I221" s="304">
        <f t="shared" si="48"/>
        <v>32.904122739838833</v>
      </c>
      <c r="J221" s="246">
        <f t="shared" si="48"/>
        <v>0.21936081826559223</v>
      </c>
      <c r="L221" s="107"/>
    </row>
    <row r="222" spans="2:13" ht="12" customHeight="1" x14ac:dyDescent="0.25">
      <c r="B222" s="212" t="s">
        <v>535</v>
      </c>
      <c r="C222" s="346" t="s">
        <v>536</v>
      </c>
      <c r="D222" s="347"/>
      <c r="E222" s="348"/>
      <c r="F222" s="210">
        <v>226.8</v>
      </c>
      <c r="G222" s="254">
        <v>200400</v>
      </c>
      <c r="H222" s="205">
        <v>150195.03</v>
      </c>
      <c r="I222" s="304">
        <f t="shared" si="48"/>
        <v>66223.5582010582</v>
      </c>
      <c r="J222" s="246">
        <f t="shared" si="48"/>
        <v>33.045687725078942</v>
      </c>
    </row>
    <row r="223" spans="2:13" ht="10.5" customHeight="1" x14ac:dyDescent="0.25">
      <c r="B223" s="212" t="s">
        <v>542</v>
      </c>
      <c r="C223" s="346" t="s">
        <v>156</v>
      </c>
      <c r="D223" s="347"/>
      <c r="E223" s="348"/>
      <c r="F223" s="210">
        <v>300</v>
      </c>
      <c r="G223" s="254">
        <v>10000</v>
      </c>
      <c r="H223" s="205">
        <v>150</v>
      </c>
      <c r="I223" s="304">
        <f t="shared" si="48"/>
        <v>50</v>
      </c>
      <c r="J223" s="246">
        <f t="shared" si="48"/>
        <v>0.5</v>
      </c>
    </row>
    <row r="224" spans="2:13" ht="23.25" customHeight="1" x14ac:dyDescent="0.25">
      <c r="B224" s="263" t="s">
        <v>546</v>
      </c>
      <c r="C224" s="346" t="s">
        <v>545</v>
      </c>
      <c r="D224" s="347"/>
      <c r="E224" s="348"/>
      <c r="F224" s="210"/>
      <c r="G224" s="254">
        <v>0</v>
      </c>
      <c r="H224" s="205">
        <v>0</v>
      </c>
      <c r="I224" s="291"/>
      <c r="J224" s="246"/>
    </row>
    <row r="225" spans="2:13" ht="15" customHeight="1" x14ac:dyDescent="0.25">
      <c r="B225" s="56">
        <v>4</v>
      </c>
      <c r="C225" s="443" t="s">
        <v>6</v>
      </c>
      <c r="D225" s="364"/>
      <c r="E225" s="444"/>
      <c r="F225" s="42">
        <f>F226+F233+F259</f>
        <v>364837.32999999996</v>
      </c>
      <c r="G225" s="260">
        <f>G226+G233+G259</f>
        <v>391500</v>
      </c>
      <c r="H225" s="42">
        <f>H226+H233+H259</f>
        <v>330556.78000000003</v>
      </c>
      <c r="I225" s="298">
        <f t="shared" si="48"/>
        <v>90.603880913173015</v>
      </c>
      <c r="J225" s="57">
        <f>H225/G225*100</f>
        <v>84.433404853129005</v>
      </c>
      <c r="M225" s="107"/>
    </row>
    <row r="226" spans="2:13" ht="27" customHeight="1" x14ac:dyDescent="0.25">
      <c r="B226" s="58">
        <v>41</v>
      </c>
      <c r="C226" s="440" t="s">
        <v>131</v>
      </c>
      <c r="D226" s="441"/>
      <c r="E226" s="442"/>
      <c r="F226" s="295">
        <f>F227</f>
        <v>4931.91</v>
      </c>
      <c r="G226" s="259">
        <v>15000</v>
      </c>
      <c r="H226" s="52">
        <f t="shared" ref="H226" si="49">H227</f>
        <v>0</v>
      </c>
      <c r="I226" s="287">
        <f t="shared" si="48"/>
        <v>0</v>
      </c>
      <c r="J226" s="59">
        <f>H226/G226*100</f>
        <v>0</v>
      </c>
    </row>
    <row r="227" spans="2:13" x14ac:dyDescent="0.25">
      <c r="B227" s="60">
        <v>411</v>
      </c>
      <c r="C227" s="410" t="s">
        <v>132</v>
      </c>
      <c r="D227" s="411"/>
      <c r="E227" s="412"/>
      <c r="F227" s="292">
        <f>SUM(F228)</f>
        <v>4931.91</v>
      </c>
      <c r="G227" s="256"/>
      <c r="H227" s="30">
        <f>SUM(H228)</f>
        <v>0</v>
      </c>
      <c r="I227" s="289">
        <f t="shared" si="48"/>
        <v>0</v>
      </c>
      <c r="J227" s="61" t="e">
        <f>H227/G227*100</f>
        <v>#DIV/0!</v>
      </c>
    </row>
    <row r="228" spans="2:13" x14ac:dyDescent="0.25">
      <c r="B228" s="62">
        <v>4111</v>
      </c>
      <c r="C228" s="396" t="s">
        <v>54</v>
      </c>
      <c r="D228" s="363"/>
      <c r="E228" s="397"/>
      <c r="F228" s="22">
        <v>4931.91</v>
      </c>
      <c r="G228" s="255"/>
      <c r="H228" s="17">
        <f>G649+G675+G736</f>
        <v>0</v>
      </c>
      <c r="I228" s="290">
        <f t="shared" si="48"/>
        <v>0</v>
      </c>
      <c r="J228" s="69"/>
    </row>
    <row r="229" spans="2:13" ht="14.25" customHeight="1" x14ac:dyDescent="0.25">
      <c r="B229" s="212" t="s">
        <v>532</v>
      </c>
      <c r="C229" s="346" t="s">
        <v>153</v>
      </c>
      <c r="D229" s="347"/>
      <c r="E229" s="348"/>
      <c r="F229" s="213">
        <v>0</v>
      </c>
      <c r="G229" s="261">
        <v>0</v>
      </c>
      <c r="H229" s="215">
        <v>0</v>
      </c>
      <c r="I229" s="304" t="e">
        <f t="shared" si="48"/>
        <v>#DIV/0!</v>
      </c>
      <c r="J229" s="246" t="e">
        <f t="shared" si="48"/>
        <v>#DIV/0!</v>
      </c>
    </row>
    <row r="230" spans="2:13" ht="13.5" customHeight="1" x14ac:dyDescent="0.25">
      <c r="B230" s="212" t="s">
        <v>539</v>
      </c>
      <c r="C230" s="346" t="s">
        <v>540</v>
      </c>
      <c r="D230" s="347"/>
      <c r="E230" s="348"/>
      <c r="F230" s="213">
        <v>4931.91</v>
      </c>
      <c r="G230" s="261">
        <v>9000</v>
      </c>
      <c r="H230" s="215">
        <v>0</v>
      </c>
      <c r="I230" s="304">
        <f t="shared" si="48"/>
        <v>0</v>
      </c>
      <c r="J230" s="246">
        <f t="shared" si="48"/>
        <v>0</v>
      </c>
    </row>
    <row r="231" spans="2:13" x14ac:dyDescent="0.25">
      <c r="B231" s="212" t="s">
        <v>537</v>
      </c>
      <c r="C231" s="346" t="s">
        <v>538</v>
      </c>
      <c r="D231" s="347"/>
      <c r="E231" s="348"/>
      <c r="F231" s="213">
        <v>0</v>
      </c>
      <c r="G231" s="261">
        <v>0</v>
      </c>
      <c r="H231" s="215">
        <v>0</v>
      </c>
      <c r="I231" s="304" t="e">
        <f t="shared" si="48"/>
        <v>#DIV/0!</v>
      </c>
      <c r="J231" s="246" t="e">
        <f t="shared" si="48"/>
        <v>#DIV/0!</v>
      </c>
    </row>
    <row r="232" spans="2:13" ht="23.25" customHeight="1" x14ac:dyDescent="0.25">
      <c r="B232" s="212" t="s">
        <v>546</v>
      </c>
      <c r="C232" s="346" t="s">
        <v>547</v>
      </c>
      <c r="D232" s="347"/>
      <c r="E232" s="348"/>
      <c r="F232" s="213">
        <v>0</v>
      </c>
      <c r="G232" s="261">
        <v>6000</v>
      </c>
      <c r="H232" s="215">
        <v>0</v>
      </c>
      <c r="I232" s="304" t="e">
        <f t="shared" si="48"/>
        <v>#DIV/0!</v>
      </c>
      <c r="J232" s="246" t="e">
        <f t="shared" si="48"/>
        <v>#DIV/0!</v>
      </c>
    </row>
    <row r="233" spans="2:13" ht="24.75" customHeight="1" x14ac:dyDescent="0.25">
      <c r="B233" s="58">
        <v>42</v>
      </c>
      <c r="C233" s="440" t="s">
        <v>133</v>
      </c>
      <c r="D233" s="441"/>
      <c r="E233" s="442"/>
      <c r="F233" s="295">
        <f>F234+F238+F243+F245+F247</f>
        <v>90787.19</v>
      </c>
      <c r="G233" s="259">
        <v>146500</v>
      </c>
      <c r="H233" s="52">
        <f>H234+H238+H243+H245+H247</f>
        <v>119386.88</v>
      </c>
      <c r="I233" s="287">
        <f t="shared" si="48"/>
        <v>131.50190021301464</v>
      </c>
      <c r="J233" s="59">
        <f>H233/G233*100</f>
        <v>81.492750853242327</v>
      </c>
    </row>
    <row r="234" spans="2:13" x14ac:dyDescent="0.25">
      <c r="B234" s="60">
        <v>421</v>
      </c>
      <c r="C234" s="410" t="s">
        <v>134</v>
      </c>
      <c r="D234" s="411"/>
      <c r="E234" s="412"/>
      <c r="F234" s="292">
        <f>SUM(F235:F237)</f>
        <v>21372.57</v>
      </c>
      <c r="G234" s="256"/>
      <c r="H234" s="30">
        <f>SUM(H235:H237)</f>
        <v>55012.41</v>
      </c>
      <c r="I234" s="289">
        <f t="shared" si="48"/>
        <v>257.39726200452264</v>
      </c>
      <c r="J234" s="61" t="e">
        <f>H234/G234*100</f>
        <v>#DIV/0!</v>
      </c>
    </row>
    <row r="235" spans="2:13" x14ac:dyDescent="0.25">
      <c r="B235" s="62">
        <v>4212</v>
      </c>
      <c r="C235" s="396" t="s">
        <v>135</v>
      </c>
      <c r="D235" s="363"/>
      <c r="E235" s="397"/>
      <c r="F235" s="22">
        <v>0</v>
      </c>
      <c r="G235" s="255"/>
      <c r="H235" s="17">
        <f>G811+G896+G910+G1047</f>
        <v>0</v>
      </c>
      <c r="I235" s="290" t="e">
        <f t="shared" si="48"/>
        <v>#DIV/0!</v>
      </c>
      <c r="J235" s="69"/>
    </row>
    <row r="236" spans="2:13" x14ac:dyDescent="0.25">
      <c r="B236" s="62">
        <v>4213</v>
      </c>
      <c r="C236" s="396" t="s">
        <v>136</v>
      </c>
      <c r="D236" s="363"/>
      <c r="E236" s="397"/>
      <c r="F236" s="22">
        <v>8143.34</v>
      </c>
      <c r="G236" s="255"/>
      <c r="H236" s="17">
        <f>G629+G651+G743</f>
        <v>0</v>
      </c>
      <c r="I236" s="290">
        <f t="shared" si="48"/>
        <v>0</v>
      </c>
      <c r="J236" s="69"/>
    </row>
    <row r="237" spans="2:13" x14ac:dyDescent="0.25">
      <c r="B237" s="62">
        <v>4214</v>
      </c>
      <c r="C237" s="396" t="s">
        <v>137</v>
      </c>
      <c r="D237" s="363"/>
      <c r="E237" s="397"/>
      <c r="F237" s="22">
        <v>13229.23</v>
      </c>
      <c r="G237" s="255"/>
      <c r="H237" s="17">
        <f>G608+G630+G663+G698+G725+G945+G973</f>
        <v>55012.41</v>
      </c>
      <c r="I237" s="290">
        <f t="shared" si="48"/>
        <v>415.83984857773288</v>
      </c>
      <c r="J237" s="69"/>
    </row>
    <row r="238" spans="2:13" x14ac:dyDescent="0.25">
      <c r="B238" s="60">
        <v>422</v>
      </c>
      <c r="C238" s="410" t="s">
        <v>138</v>
      </c>
      <c r="D238" s="411"/>
      <c r="E238" s="412"/>
      <c r="F238" s="292">
        <f>SUM(F239:F242)</f>
        <v>56263.020000000004</v>
      </c>
      <c r="G238" s="256"/>
      <c r="H238" s="30">
        <f>SUM(H239:H242)</f>
        <v>47814.06</v>
      </c>
      <c r="I238" s="289">
        <f t="shared" si="48"/>
        <v>84.983102577856641</v>
      </c>
      <c r="J238" s="61" t="e">
        <f>H238/G238*100</f>
        <v>#DIV/0!</v>
      </c>
    </row>
    <row r="239" spans="2:13" x14ac:dyDescent="0.25">
      <c r="B239" s="62">
        <v>4221</v>
      </c>
      <c r="C239" s="396" t="s">
        <v>139</v>
      </c>
      <c r="D239" s="363"/>
      <c r="E239" s="397"/>
      <c r="F239" s="22">
        <v>5068.32</v>
      </c>
      <c r="G239" s="255"/>
      <c r="H239" s="17">
        <f>G566+G1030+G1048+G1099</f>
        <v>22010.510000000002</v>
      </c>
      <c r="I239" s="290">
        <f t="shared" si="48"/>
        <v>434.27624932916632</v>
      </c>
      <c r="J239" s="69"/>
    </row>
    <row r="240" spans="2:13" x14ac:dyDescent="0.25">
      <c r="B240" s="62">
        <v>4222</v>
      </c>
      <c r="C240" s="334" t="s">
        <v>140</v>
      </c>
      <c r="D240" s="335"/>
      <c r="E240" s="336"/>
      <c r="F240" s="22">
        <v>1751.98</v>
      </c>
      <c r="G240" s="255"/>
      <c r="H240" s="17">
        <f>G567+G1031</f>
        <v>939.89</v>
      </c>
      <c r="I240" s="290">
        <f t="shared" si="48"/>
        <v>53.64730190983915</v>
      </c>
      <c r="J240" s="64"/>
    </row>
    <row r="241" spans="2:13" x14ac:dyDescent="0.25">
      <c r="B241" s="62">
        <v>4223</v>
      </c>
      <c r="C241" s="334" t="s">
        <v>585</v>
      </c>
      <c r="D241" s="335"/>
      <c r="E241" s="336"/>
      <c r="F241" s="22">
        <v>4289.5</v>
      </c>
      <c r="G241" s="255"/>
      <c r="H241" s="17">
        <f>G568+G580</f>
        <v>6306.25</v>
      </c>
      <c r="I241" s="290"/>
      <c r="J241" s="64"/>
    </row>
    <row r="242" spans="2:13" ht="24" customHeight="1" x14ac:dyDescent="0.25">
      <c r="B242" s="62">
        <v>4227</v>
      </c>
      <c r="C242" s="334" t="s">
        <v>141</v>
      </c>
      <c r="D242" s="335"/>
      <c r="E242" s="336"/>
      <c r="F242" s="22">
        <v>45153.22</v>
      </c>
      <c r="G242" s="255"/>
      <c r="H242" s="17">
        <f>G581+G664+G569+G681+G699+G738+G1049</f>
        <v>18557.41</v>
      </c>
      <c r="I242" s="290">
        <f t="shared" si="48"/>
        <v>41.098752204161734</v>
      </c>
      <c r="J242" s="64"/>
    </row>
    <row r="243" spans="2:13" x14ac:dyDescent="0.25">
      <c r="B243" s="60">
        <v>423</v>
      </c>
      <c r="C243" s="410" t="s">
        <v>548</v>
      </c>
      <c r="D243" s="411"/>
      <c r="E243" s="412"/>
      <c r="F243" s="292">
        <f>SUM(F244)</f>
        <v>0</v>
      </c>
      <c r="G243" s="30"/>
      <c r="H243" s="292">
        <f t="shared" ref="H243" si="50">SUM(H244)</f>
        <v>0</v>
      </c>
      <c r="I243" s="289" t="e">
        <f t="shared" ref="I243:I244" si="51">H243/F243*100</f>
        <v>#DIV/0!</v>
      </c>
      <c r="J243" s="61" t="e">
        <f>H243/G243*100</f>
        <v>#DIV/0!</v>
      </c>
    </row>
    <row r="244" spans="2:13" x14ac:dyDescent="0.25">
      <c r="B244" s="62">
        <v>4231</v>
      </c>
      <c r="C244" s="396" t="s">
        <v>549</v>
      </c>
      <c r="D244" s="363"/>
      <c r="E244" s="397"/>
      <c r="F244" s="22">
        <v>0</v>
      </c>
      <c r="G244" s="255"/>
      <c r="H244" s="17">
        <v>0</v>
      </c>
      <c r="I244" s="290" t="e">
        <f t="shared" si="51"/>
        <v>#DIV/0!</v>
      </c>
      <c r="J244" s="69"/>
    </row>
    <row r="245" spans="2:13" ht="27" customHeight="1" x14ac:dyDescent="0.25">
      <c r="B245" s="60">
        <v>424</v>
      </c>
      <c r="C245" s="401" t="s">
        <v>142</v>
      </c>
      <c r="D245" s="402"/>
      <c r="E245" s="403"/>
      <c r="F245" s="292">
        <f>SUM(F246)</f>
        <v>4526.6000000000004</v>
      </c>
      <c r="G245" s="256"/>
      <c r="H245" s="30">
        <f>SUM(H246)</f>
        <v>4234.53</v>
      </c>
      <c r="I245" s="289">
        <f t="shared" si="48"/>
        <v>93.547695842354074</v>
      </c>
      <c r="J245" s="61" t="e">
        <f>H245/G245*100</f>
        <v>#DIV/0!</v>
      </c>
    </row>
    <row r="246" spans="2:13" x14ac:dyDescent="0.25">
      <c r="B246" s="62">
        <v>4241</v>
      </c>
      <c r="C246" s="334" t="s">
        <v>143</v>
      </c>
      <c r="D246" s="335"/>
      <c r="E246" s="336"/>
      <c r="F246" s="22">
        <v>4526.6000000000004</v>
      </c>
      <c r="G246" s="255"/>
      <c r="H246" s="17">
        <f>G1092</f>
        <v>4234.53</v>
      </c>
      <c r="I246" s="290">
        <f t="shared" si="48"/>
        <v>93.547695842354074</v>
      </c>
      <c r="J246" s="64"/>
    </row>
    <row r="247" spans="2:13" x14ac:dyDescent="0.25">
      <c r="B247" s="60">
        <v>426</v>
      </c>
      <c r="C247" s="401" t="s">
        <v>144</v>
      </c>
      <c r="D247" s="402"/>
      <c r="E247" s="403"/>
      <c r="F247" s="292">
        <f>SUM(F248:F250)</f>
        <v>8625</v>
      </c>
      <c r="G247" s="256"/>
      <c r="H247" s="30">
        <f>SUM(H248:H250)</f>
        <v>12325.88</v>
      </c>
      <c r="I247" s="299"/>
      <c r="J247" s="61" t="e">
        <f>H247/G247*100</f>
        <v>#DIV/0!</v>
      </c>
    </row>
    <row r="248" spans="2:13" x14ac:dyDescent="0.25">
      <c r="B248" s="62">
        <v>4262</v>
      </c>
      <c r="C248" s="334" t="s">
        <v>148</v>
      </c>
      <c r="D248" s="335"/>
      <c r="E248" s="336"/>
      <c r="F248" s="22">
        <v>4500</v>
      </c>
      <c r="G248" s="255"/>
      <c r="H248" s="17">
        <f>G570</f>
        <v>513.38</v>
      </c>
      <c r="I248" s="297">
        <f t="shared" ref="I248:J268" si="52">H248/F248*100</f>
        <v>11.408444444444445</v>
      </c>
      <c r="J248" s="63"/>
    </row>
    <row r="249" spans="2:13" x14ac:dyDescent="0.25">
      <c r="B249" s="62">
        <v>4263</v>
      </c>
      <c r="C249" s="334" t="s">
        <v>145</v>
      </c>
      <c r="D249" s="335"/>
      <c r="E249" s="336"/>
      <c r="F249" s="22">
        <v>4125</v>
      </c>
      <c r="G249" s="255"/>
      <c r="H249" s="17">
        <f>G755+G759</f>
        <v>11812.5</v>
      </c>
      <c r="I249" s="290">
        <f t="shared" si="52"/>
        <v>286.36363636363637</v>
      </c>
      <c r="J249" s="64"/>
    </row>
    <row r="250" spans="2:13" ht="23.25" customHeight="1" x14ac:dyDescent="0.25">
      <c r="B250" s="62">
        <v>4264</v>
      </c>
      <c r="C250" s="334" t="s">
        <v>149</v>
      </c>
      <c r="D250" s="335"/>
      <c r="E250" s="336"/>
      <c r="F250" s="22">
        <v>0</v>
      </c>
      <c r="G250" s="255"/>
      <c r="H250" s="17">
        <v>0</v>
      </c>
      <c r="I250" s="290" t="e">
        <f t="shared" si="52"/>
        <v>#DIV/0!</v>
      </c>
      <c r="J250" s="64"/>
    </row>
    <row r="251" spans="2:13" ht="13.5" customHeight="1" x14ac:dyDescent="0.25">
      <c r="B251" s="212" t="s">
        <v>532</v>
      </c>
      <c r="C251" s="346" t="s">
        <v>153</v>
      </c>
      <c r="D251" s="347"/>
      <c r="E251" s="348"/>
      <c r="F251" s="210">
        <v>16317.44</v>
      </c>
      <c r="G251" s="254">
        <v>69800</v>
      </c>
      <c r="H251" s="205">
        <v>86262</v>
      </c>
      <c r="I251" s="304">
        <f t="shared" si="52"/>
        <v>528.6491018198933</v>
      </c>
      <c r="J251" s="246">
        <f t="shared" si="52"/>
        <v>0.75737693670471817</v>
      </c>
      <c r="K251" s="107"/>
      <c r="L251" s="107"/>
      <c r="M251" s="107"/>
    </row>
    <row r="252" spans="2:13" ht="13.5" customHeight="1" x14ac:dyDescent="0.25">
      <c r="B252" s="212" t="s">
        <v>541</v>
      </c>
      <c r="C252" s="346" t="s">
        <v>154</v>
      </c>
      <c r="D252" s="347"/>
      <c r="E252" s="348"/>
      <c r="F252" s="210">
        <v>0</v>
      </c>
      <c r="G252" s="254">
        <v>0</v>
      </c>
      <c r="H252" s="205">
        <v>0</v>
      </c>
      <c r="I252" s="304" t="e">
        <f t="shared" si="52"/>
        <v>#DIV/0!</v>
      </c>
      <c r="J252" s="246" t="e">
        <f t="shared" si="52"/>
        <v>#DIV/0!</v>
      </c>
    </row>
    <row r="253" spans="2:13" ht="12" customHeight="1" x14ac:dyDescent="0.25">
      <c r="B253" s="212" t="s">
        <v>539</v>
      </c>
      <c r="C253" s="346" t="s">
        <v>540</v>
      </c>
      <c r="D253" s="347"/>
      <c r="E253" s="348"/>
      <c r="F253" s="210">
        <v>70815.289999999994</v>
      </c>
      <c r="G253" s="254">
        <v>57000</v>
      </c>
      <c r="H253" s="205">
        <v>7319.88</v>
      </c>
      <c r="I253" s="304">
        <f t="shared" si="52"/>
        <v>10.336581266559808</v>
      </c>
      <c r="J253" s="246">
        <f t="shared" si="52"/>
        <v>1.8134353099227733E-2</v>
      </c>
    </row>
    <row r="254" spans="2:13" ht="10.5" customHeight="1" x14ac:dyDescent="0.25">
      <c r="B254" s="212" t="s">
        <v>535</v>
      </c>
      <c r="C254" s="346" t="s">
        <v>536</v>
      </c>
      <c r="D254" s="347"/>
      <c r="E254" s="348"/>
      <c r="F254" s="210">
        <v>3654.46</v>
      </c>
      <c r="G254" s="254">
        <v>2700</v>
      </c>
      <c r="H254" s="205">
        <v>2700</v>
      </c>
      <c r="I254" s="304">
        <f t="shared" si="52"/>
        <v>73.88232461157051</v>
      </c>
      <c r="J254" s="246">
        <f t="shared" si="52"/>
        <v>2.7363823930211297</v>
      </c>
    </row>
    <row r="255" spans="2:13" ht="13.5" customHeight="1" x14ac:dyDescent="0.25">
      <c r="B255" s="212" t="s">
        <v>537</v>
      </c>
      <c r="C255" s="346" t="s">
        <v>538</v>
      </c>
      <c r="D255" s="347"/>
      <c r="E255" s="348"/>
      <c r="F255" s="210">
        <v>0</v>
      </c>
      <c r="G255" s="254">
        <v>17000</v>
      </c>
      <c r="H255" s="205">
        <v>23105</v>
      </c>
      <c r="I255" s="304" t="e">
        <f t="shared" si="52"/>
        <v>#DIV/0!</v>
      </c>
      <c r="J255" s="246" t="e">
        <f t="shared" si="52"/>
        <v>#DIV/0!</v>
      </c>
    </row>
    <row r="256" spans="2:13" ht="11.25" customHeight="1" x14ac:dyDescent="0.25">
      <c r="B256" s="212" t="s">
        <v>542</v>
      </c>
      <c r="C256" s="249" t="s">
        <v>156</v>
      </c>
      <c r="D256" s="211"/>
      <c r="E256" s="250"/>
      <c r="F256" s="210">
        <v>0</v>
      </c>
      <c r="G256" s="254">
        <v>0</v>
      </c>
      <c r="H256" s="205">
        <v>0</v>
      </c>
      <c r="I256" s="304" t="e">
        <f t="shared" si="52"/>
        <v>#DIV/0!</v>
      </c>
      <c r="J256" s="246" t="e">
        <f t="shared" si="52"/>
        <v>#DIV/0!</v>
      </c>
    </row>
    <row r="257" spans="2:13" ht="22.5" customHeight="1" x14ac:dyDescent="0.25">
      <c r="B257" s="263" t="s">
        <v>546</v>
      </c>
      <c r="C257" s="346" t="s">
        <v>547</v>
      </c>
      <c r="D257" s="347"/>
      <c r="E257" s="348"/>
      <c r="F257" s="300">
        <v>0</v>
      </c>
      <c r="G257" s="264">
        <v>0</v>
      </c>
      <c r="H257" s="333">
        <v>0</v>
      </c>
      <c r="I257" s="304" t="e">
        <f t="shared" si="52"/>
        <v>#DIV/0!</v>
      </c>
      <c r="J257" s="246" t="e">
        <f t="shared" si="52"/>
        <v>#DIV/0!</v>
      </c>
    </row>
    <row r="258" spans="2:13" ht="14.25" customHeight="1" x14ac:dyDescent="0.25">
      <c r="B258" s="263" t="s">
        <v>554</v>
      </c>
      <c r="C258" s="346" t="s">
        <v>555</v>
      </c>
      <c r="D258" s="347"/>
      <c r="E258" s="348"/>
      <c r="F258" s="300"/>
      <c r="G258" s="264">
        <v>0</v>
      </c>
      <c r="H258" s="333">
        <v>0</v>
      </c>
      <c r="I258" s="291"/>
      <c r="J258" s="246"/>
    </row>
    <row r="259" spans="2:13" ht="23.25" customHeight="1" x14ac:dyDescent="0.25">
      <c r="B259" s="58">
        <v>45</v>
      </c>
      <c r="C259" s="398" t="s">
        <v>146</v>
      </c>
      <c r="D259" s="399"/>
      <c r="E259" s="400"/>
      <c r="F259" s="295">
        <f>F260</f>
        <v>269118.23</v>
      </c>
      <c r="G259" s="259">
        <v>230000</v>
      </c>
      <c r="H259" s="52">
        <f t="shared" ref="H259" si="53">H260</f>
        <v>211169.90000000002</v>
      </c>
      <c r="I259" s="301">
        <f t="shared" si="52"/>
        <v>78.467333855458264</v>
      </c>
      <c r="J259" s="59">
        <f>H259/G259*100</f>
        <v>91.813000000000017</v>
      </c>
    </row>
    <row r="260" spans="2:13" x14ac:dyDescent="0.25">
      <c r="B260" s="60">
        <v>451</v>
      </c>
      <c r="C260" s="401" t="s">
        <v>147</v>
      </c>
      <c r="D260" s="402"/>
      <c r="E260" s="403"/>
      <c r="F260" s="292">
        <f>SUM(F261)</f>
        <v>269118.23</v>
      </c>
      <c r="G260" s="256"/>
      <c r="H260" s="30">
        <f>SUM(H261)</f>
        <v>211169.90000000002</v>
      </c>
      <c r="I260" s="302">
        <f t="shared" si="52"/>
        <v>78.467333855458264</v>
      </c>
      <c r="J260" s="61" t="e">
        <f>H260/G260*100</f>
        <v>#DIV/0!</v>
      </c>
    </row>
    <row r="261" spans="2:13" ht="25.5" customHeight="1" x14ac:dyDescent="0.25">
      <c r="B261" s="62">
        <v>4511</v>
      </c>
      <c r="C261" s="334" t="s">
        <v>147</v>
      </c>
      <c r="D261" s="335"/>
      <c r="E261" s="336"/>
      <c r="F261" s="22">
        <v>269118.23</v>
      </c>
      <c r="G261" s="255"/>
      <c r="H261" s="17">
        <f>G583+G632+G666+G772+G804+G905+G1101</f>
        <v>211169.90000000002</v>
      </c>
      <c r="I261" s="303">
        <f t="shared" si="52"/>
        <v>78.467333855458264</v>
      </c>
      <c r="J261" s="64"/>
    </row>
    <row r="262" spans="2:13" ht="14.25" customHeight="1" x14ac:dyDescent="0.25">
      <c r="B262" s="212" t="s">
        <v>532</v>
      </c>
      <c r="C262" s="346" t="s">
        <v>153</v>
      </c>
      <c r="D262" s="347"/>
      <c r="E262" s="348"/>
      <c r="F262" s="210">
        <v>189484.54</v>
      </c>
      <c r="G262" s="254">
        <v>0</v>
      </c>
      <c r="H262" s="205">
        <v>52819.63</v>
      </c>
      <c r="I262" s="304">
        <f t="shared" si="52"/>
        <v>27.875429837178274</v>
      </c>
      <c r="J262" s="246" t="e">
        <f t="shared" si="52"/>
        <v>#DIV/0!</v>
      </c>
      <c r="K262" s="107"/>
      <c r="L262" s="107"/>
      <c r="M262" s="107"/>
    </row>
    <row r="263" spans="2:13" ht="12" customHeight="1" x14ac:dyDescent="0.25">
      <c r="B263" s="212" t="s">
        <v>539</v>
      </c>
      <c r="C263" s="346" t="s">
        <v>540</v>
      </c>
      <c r="D263" s="347"/>
      <c r="E263" s="348"/>
      <c r="F263" s="210">
        <v>0</v>
      </c>
      <c r="G263" s="254">
        <v>31300</v>
      </c>
      <c r="H263" s="205">
        <v>0</v>
      </c>
      <c r="I263" s="304" t="e">
        <f t="shared" si="52"/>
        <v>#DIV/0!</v>
      </c>
      <c r="J263" s="246" t="e">
        <f t="shared" si="52"/>
        <v>#DIV/0!</v>
      </c>
    </row>
    <row r="264" spans="2:13" ht="12.75" customHeight="1" x14ac:dyDescent="0.25">
      <c r="B264" s="212" t="s">
        <v>535</v>
      </c>
      <c r="C264" s="346" t="s">
        <v>536</v>
      </c>
      <c r="D264" s="347"/>
      <c r="E264" s="348"/>
      <c r="F264" s="210">
        <v>79633.69</v>
      </c>
      <c r="G264" s="254">
        <v>128700</v>
      </c>
      <c r="H264" s="205">
        <v>123478.01</v>
      </c>
      <c r="I264" s="304">
        <f t="shared" si="52"/>
        <v>155.05750141679982</v>
      </c>
      <c r="J264" s="246">
        <f t="shared" si="52"/>
        <v>0.12047979908065254</v>
      </c>
    </row>
    <row r="265" spans="2:13" ht="12" customHeight="1" x14ac:dyDescent="0.25">
      <c r="B265" s="212" t="s">
        <v>537</v>
      </c>
      <c r="C265" s="346" t="s">
        <v>538</v>
      </c>
      <c r="D265" s="347"/>
      <c r="E265" s="348"/>
      <c r="F265" s="210">
        <v>0</v>
      </c>
      <c r="G265" s="254">
        <v>70000</v>
      </c>
      <c r="H265" s="205">
        <v>34872.26</v>
      </c>
      <c r="I265" s="304" t="e">
        <f t="shared" si="52"/>
        <v>#DIV/0!</v>
      </c>
      <c r="J265" s="246" t="e">
        <f t="shared" si="52"/>
        <v>#DIV/0!</v>
      </c>
    </row>
    <row r="266" spans="2:13" ht="15.75" customHeight="1" x14ac:dyDescent="0.25">
      <c r="B266" s="212" t="s">
        <v>546</v>
      </c>
      <c r="C266" s="346" t="s">
        <v>587</v>
      </c>
      <c r="D266" s="347"/>
      <c r="E266" s="348"/>
      <c r="F266" s="210">
        <v>0</v>
      </c>
      <c r="G266" s="254">
        <v>0</v>
      </c>
      <c r="H266" s="205">
        <v>0</v>
      </c>
      <c r="I266" s="304" t="e">
        <f t="shared" si="52"/>
        <v>#DIV/0!</v>
      </c>
      <c r="J266" s="246" t="e">
        <f t="shared" si="52"/>
        <v>#DIV/0!</v>
      </c>
    </row>
    <row r="267" spans="2:13" ht="15.75" customHeight="1" x14ac:dyDescent="0.25">
      <c r="B267" s="212" t="s">
        <v>554</v>
      </c>
      <c r="C267" s="346" t="s">
        <v>555</v>
      </c>
      <c r="D267" s="347"/>
      <c r="E267" s="348"/>
      <c r="F267" s="210"/>
      <c r="G267" s="254">
        <v>0</v>
      </c>
      <c r="H267" s="205">
        <v>0</v>
      </c>
      <c r="I267" s="291"/>
      <c r="J267" s="246"/>
    </row>
    <row r="268" spans="2:13" ht="15.75" thickBot="1" x14ac:dyDescent="0.3">
      <c r="B268" s="70"/>
      <c r="C268" s="445" t="s">
        <v>150</v>
      </c>
      <c r="D268" s="446"/>
      <c r="E268" s="447"/>
      <c r="F268" s="71">
        <f>F134+F225</f>
        <v>1922353.1600000001</v>
      </c>
      <c r="G268" s="262">
        <f>G134+G225</f>
        <v>2576500</v>
      </c>
      <c r="H268" s="72">
        <f>H134+H225</f>
        <v>2159537.46</v>
      </c>
      <c r="I268" s="73">
        <f t="shared" si="52"/>
        <v>112.3382271756975</v>
      </c>
      <c r="J268" s="74">
        <f>H268/G268*100</f>
        <v>83.816707160877158</v>
      </c>
      <c r="M268" s="107"/>
    </row>
    <row r="269" spans="2:13" x14ac:dyDescent="0.25">
      <c r="B269" s="39"/>
      <c r="C269" s="325"/>
      <c r="D269" s="325"/>
      <c r="E269" s="325"/>
      <c r="F269" s="77"/>
      <c r="G269" s="77"/>
      <c r="H269" s="77"/>
      <c r="I269" s="326"/>
      <c r="J269" s="326"/>
      <c r="M269" s="107"/>
    </row>
    <row r="270" spans="2:13" x14ac:dyDescent="0.25">
      <c r="B270" s="39"/>
      <c r="C270" s="325"/>
      <c r="D270" s="325"/>
      <c r="E270" s="325"/>
      <c r="F270" s="77"/>
      <c r="G270" s="77"/>
      <c r="H270" s="77"/>
      <c r="I270" s="326"/>
      <c r="J270" s="326"/>
      <c r="M270" s="107"/>
    </row>
    <row r="271" spans="2:13" x14ac:dyDescent="0.25">
      <c r="B271" s="39"/>
      <c r="C271" s="335"/>
      <c r="D271" s="335"/>
      <c r="E271" s="335"/>
      <c r="F271" s="22"/>
      <c r="G271" s="22"/>
      <c r="H271" s="22"/>
      <c r="I271" s="53"/>
      <c r="J271" s="53"/>
    </row>
    <row r="272" spans="2:13" ht="18" customHeight="1" x14ac:dyDescent="0.25">
      <c r="B272" s="413" t="s">
        <v>151</v>
      </c>
      <c r="C272" s="413"/>
      <c r="D272" s="413"/>
      <c r="E272" s="413"/>
      <c r="F272" s="22"/>
      <c r="G272" s="22"/>
      <c r="H272" s="22"/>
      <c r="I272" s="53"/>
      <c r="J272" s="53"/>
    </row>
    <row r="273" spans="2:13" ht="15.75" thickBot="1" x14ac:dyDescent="0.3">
      <c r="B273" s="39"/>
      <c r="C273" s="78"/>
      <c r="D273" s="78"/>
      <c r="E273" s="78"/>
      <c r="F273" s="22"/>
      <c r="G273" s="22"/>
      <c r="H273" s="22"/>
      <c r="I273" s="53"/>
      <c r="J273" s="53"/>
    </row>
    <row r="274" spans="2:13" ht="28.5" customHeight="1" x14ac:dyDescent="0.25">
      <c r="B274" s="44" t="s">
        <v>18</v>
      </c>
      <c r="C274" s="415" t="s">
        <v>152</v>
      </c>
      <c r="D274" s="415"/>
      <c r="E274" s="415"/>
      <c r="F274" s="45" t="s">
        <v>667</v>
      </c>
      <c r="G274" s="45" t="s">
        <v>663</v>
      </c>
      <c r="H274" s="46" t="s">
        <v>668</v>
      </c>
      <c r="I274" s="45" t="s">
        <v>57</v>
      </c>
      <c r="J274" s="47" t="s">
        <v>58</v>
      </c>
    </row>
    <row r="275" spans="2:13" x14ac:dyDescent="0.25">
      <c r="B275" s="54">
        <v>1</v>
      </c>
      <c r="C275" s="414">
        <v>2</v>
      </c>
      <c r="D275" s="414"/>
      <c r="E275" s="414"/>
      <c r="F275" s="15">
        <v>3</v>
      </c>
      <c r="G275" s="15">
        <v>5</v>
      </c>
      <c r="H275" s="14">
        <v>6</v>
      </c>
      <c r="I275" s="15">
        <v>7</v>
      </c>
      <c r="J275" s="19"/>
    </row>
    <row r="276" spans="2:13" x14ac:dyDescent="0.25">
      <c r="B276" s="62">
        <v>11</v>
      </c>
      <c r="C276" s="379" t="s">
        <v>153</v>
      </c>
      <c r="D276" s="380"/>
      <c r="E276" s="380"/>
      <c r="F276" s="17">
        <f>F65+F86+F98+F111</f>
        <v>1061902.3700000001</v>
      </c>
      <c r="G276" s="17">
        <f>G65+G86+G98+G111</f>
        <v>1260826.47</v>
      </c>
      <c r="H276" s="17">
        <f>H65+H86+H98+H111</f>
        <v>1286070.4100000001</v>
      </c>
      <c r="I276" s="17">
        <f t="shared" ref="I276:I283" si="54">H276/F276*100</f>
        <v>121.11004234786668</v>
      </c>
      <c r="J276" s="79">
        <f t="shared" ref="J276:J283" si="55">H276/G276*100</f>
        <v>102.00217401844365</v>
      </c>
      <c r="M276" s="107"/>
    </row>
    <row r="277" spans="2:13" x14ac:dyDescent="0.25">
      <c r="B277" s="62">
        <v>31</v>
      </c>
      <c r="C277" s="379" t="s">
        <v>154</v>
      </c>
      <c r="D277" s="380"/>
      <c r="E277" s="380"/>
      <c r="F277" s="17">
        <f>F106</f>
        <v>16241.029999999999</v>
      </c>
      <c r="G277" s="17">
        <f>G106</f>
        <v>17036</v>
      </c>
      <c r="H277" s="17">
        <f>H106</f>
        <v>18324.669999999998</v>
      </c>
      <c r="I277" s="17">
        <f t="shared" si="54"/>
        <v>112.82948187399444</v>
      </c>
      <c r="J277" s="79">
        <f t="shared" si="55"/>
        <v>107.56439305001173</v>
      </c>
      <c r="M277" s="244"/>
    </row>
    <row r="278" spans="2:13" x14ac:dyDescent="0.25">
      <c r="B278" s="62">
        <v>43</v>
      </c>
      <c r="C278" s="376" t="s">
        <v>155</v>
      </c>
      <c r="D278" s="377"/>
      <c r="E278" s="377"/>
      <c r="F278" s="17">
        <f>F87+F99</f>
        <v>526082.37</v>
      </c>
      <c r="G278" s="17">
        <f>G87+G99</f>
        <v>796064</v>
      </c>
      <c r="H278" s="17">
        <f>H87+H99</f>
        <v>538359.16</v>
      </c>
      <c r="I278" s="17">
        <f t="shared" si="54"/>
        <v>102.33362505571134</v>
      </c>
      <c r="J278" s="79">
        <f t="shared" si="55"/>
        <v>67.627622904691094</v>
      </c>
      <c r="M278" s="244"/>
    </row>
    <row r="279" spans="2:13" x14ac:dyDescent="0.25">
      <c r="B279" s="62">
        <v>52</v>
      </c>
      <c r="C279" s="376" t="s">
        <v>536</v>
      </c>
      <c r="D279" s="377"/>
      <c r="E279" s="378"/>
      <c r="F279" s="17">
        <f t="shared" ref="F279:H280" si="56">F76</f>
        <v>381923.37</v>
      </c>
      <c r="G279" s="17">
        <f t="shared" si="56"/>
        <v>508200</v>
      </c>
      <c r="H279" s="17">
        <f t="shared" si="56"/>
        <v>357089.92000000004</v>
      </c>
      <c r="I279" s="17">
        <f t="shared" si="54"/>
        <v>93.497792502197512</v>
      </c>
      <c r="J279" s="79">
        <f t="shared" si="55"/>
        <v>70.265627705627708</v>
      </c>
      <c r="M279" s="107"/>
    </row>
    <row r="280" spans="2:13" x14ac:dyDescent="0.25">
      <c r="B280" s="62">
        <v>55</v>
      </c>
      <c r="C280" s="376" t="s">
        <v>538</v>
      </c>
      <c r="D280" s="377"/>
      <c r="E280" s="377"/>
      <c r="F280" s="17">
        <f t="shared" si="56"/>
        <v>10057.15</v>
      </c>
      <c r="G280" s="17">
        <f t="shared" si="56"/>
        <v>248800</v>
      </c>
      <c r="H280" s="17">
        <f t="shared" si="56"/>
        <v>233668.34</v>
      </c>
      <c r="I280" s="17">
        <f t="shared" si="54"/>
        <v>2323.4051396270315</v>
      </c>
      <c r="J280" s="79">
        <f t="shared" si="55"/>
        <v>93.918143086816713</v>
      </c>
      <c r="M280" s="107"/>
    </row>
    <row r="281" spans="2:13" x14ac:dyDescent="0.25">
      <c r="B281" s="62">
        <v>61</v>
      </c>
      <c r="C281" s="376" t="s">
        <v>156</v>
      </c>
      <c r="D281" s="377"/>
      <c r="E281" s="377"/>
      <c r="F281" s="17">
        <f>F107</f>
        <v>800</v>
      </c>
      <c r="G281" s="17">
        <f>G107</f>
        <v>10000</v>
      </c>
      <c r="H281" s="17">
        <f>H107</f>
        <v>150</v>
      </c>
      <c r="I281" s="17">
        <f t="shared" si="54"/>
        <v>18.75</v>
      </c>
      <c r="J281" s="79">
        <f t="shared" si="55"/>
        <v>1.5</v>
      </c>
      <c r="M281" s="107"/>
    </row>
    <row r="282" spans="2:13" ht="22.5" customHeight="1" x14ac:dyDescent="0.25">
      <c r="B282" s="62">
        <v>71</v>
      </c>
      <c r="C282" s="376" t="s">
        <v>545</v>
      </c>
      <c r="D282" s="377"/>
      <c r="E282" s="377"/>
      <c r="F282" s="17">
        <f>F116</f>
        <v>14384.64</v>
      </c>
      <c r="G282" s="17">
        <f>G116</f>
        <v>6000</v>
      </c>
      <c r="H282" s="17">
        <f>H116</f>
        <v>5210.24</v>
      </c>
      <c r="I282" s="87">
        <f t="shared" si="54"/>
        <v>36.220857803879689</v>
      </c>
      <c r="J282" s="88">
        <f t="shared" si="55"/>
        <v>86.837333333333333</v>
      </c>
      <c r="M282" s="107"/>
    </row>
    <row r="283" spans="2:13" ht="15.75" thickBot="1" x14ac:dyDescent="0.3">
      <c r="B283" s="81"/>
      <c r="C283" s="418" t="s">
        <v>157</v>
      </c>
      <c r="D283" s="418"/>
      <c r="E283" s="418"/>
      <c r="F283" s="82">
        <f>SUM(F276:F282)</f>
        <v>2011390.93</v>
      </c>
      <c r="G283" s="82">
        <f>SUM(G276:G282)</f>
        <v>2846926.4699999997</v>
      </c>
      <c r="H283" s="83">
        <f>SUM(H276:H282)</f>
        <v>2438872.7400000002</v>
      </c>
      <c r="I283" s="85">
        <f t="shared" si="54"/>
        <v>121.25304452874313</v>
      </c>
      <c r="J283" s="86">
        <f t="shared" si="55"/>
        <v>85.666867960941772</v>
      </c>
    </row>
    <row r="287" spans="2:13" x14ac:dyDescent="0.25">
      <c r="B287" s="387" t="s">
        <v>158</v>
      </c>
      <c r="C287" s="387"/>
      <c r="D287" s="387"/>
      <c r="E287" s="387"/>
    </row>
    <row r="288" spans="2:13" ht="15.75" thickBot="1" x14ac:dyDescent="0.3"/>
    <row r="289" spans="2:14" ht="23.25" x14ac:dyDescent="0.25">
      <c r="B289" s="44" t="s">
        <v>18</v>
      </c>
      <c r="C289" s="415" t="s">
        <v>152</v>
      </c>
      <c r="D289" s="415"/>
      <c r="E289" s="415"/>
      <c r="F289" s="45" t="s">
        <v>669</v>
      </c>
      <c r="G289" s="45" t="s">
        <v>663</v>
      </c>
      <c r="H289" s="46" t="s">
        <v>670</v>
      </c>
      <c r="I289" s="45" t="s">
        <v>57</v>
      </c>
      <c r="J289" s="47" t="s">
        <v>58</v>
      </c>
    </row>
    <row r="290" spans="2:14" x14ac:dyDescent="0.25">
      <c r="B290" s="54">
        <v>1</v>
      </c>
      <c r="C290" s="414">
        <v>2</v>
      </c>
      <c r="D290" s="414"/>
      <c r="E290" s="414"/>
      <c r="F290" s="15">
        <v>3</v>
      </c>
      <c r="G290" s="15">
        <v>5</v>
      </c>
      <c r="H290" s="14">
        <v>6</v>
      </c>
      <c r="I290" s="15">
        <v>7</v>
      </c>
      <c r="J290" s="19"/>
      <c r="N290" s="107"/>
    </row>
    <row r="291" spans="2:14" x14ac:dyDescent="0.25">
      <c r="B291" s="62">
        <v>11</v>
      </c>
      <c r="C291" s="379" t="s">
        <v>153</v>
      </c>
      <c r="D291" s="380"/>
      <c r="E291" s="380"/>
      <c r="F291" s="17">
        <f>F142+F178+F192+F200+F205+F210+F220+F229+F251+F262</f>
        <v>972864.60000000009</v>
      </c>
      <c r="G291" s="17">
        <f>G142+G178+G192+G200+G205+G210+G220+G229+G251+G262</f>
        <v>1152200</v>
      </c>
      <c r="H291" s="17">
        <f>H142+H178+H192+H200+H205+H210+H220+H229+H251+H262</f>
        <v>1137961.8499999999</v>
      </c>
      <c r="I291" s="17">
        <f t="shared" ref="I291:I298" si="57">H291/F291*100</f>
        <v>116.97021867174524</v>
      </c>
      <c r="J291" s="79">
        <f t="shared" ref="J291:J298" si="58">H291/G291*100</f>
        <v>98.764264016663759</v>
      </c>
      <c r="M291" s="107"/>
    </row>
    <row r="292" spans="2:14" x14ac:dyDescent="0.25">
      <c r="B292" s="62">
        <v>31</v>
      </c>
      <c r="C292" s="379" t="s">
        <v>154</v>
      </c>
      <c r="D292" s="380"/>
      <c r="E292" s="380"/>
      <c r="F292" s="17">
        <f>F252+F179</f>
        <v>16241.03</v>
      </c>
      <c r="G292" s="17">
        <f>G252+G179+G193+G143</f>
        <v>17036</v>
      </c>
      <c r="H292" s="17">
        <f>H252+H179+H193+H143</f>
        <v>18324.669999999998</v>
      </c>
      <c r="I292" s="89">
        <f t="shared" si="57"/>
        <v>112.82948187399442</v>
      </c>
      <c r="J292" s="79">
        <f t="shared" si="58"/>
        <v>107.56439305001173</v>
      </c>
      <c r="M292" s="107"/>
    </row>
    <row r="293" spans="2:14" ht="15" customHeight="1" x14ac:dyDescent="0.25">
      <c r="B293" s="62">
        <v>43</v>
      </c>
      <c r="C293" s="376" t="s">
        <v>155</v>
      </c>
      <c r="D293" s="377"/>
      <c r="E293" s="377"/>
      <c r="F293" s="17">
        <f>F180+F194+F201+F221+F230+F253+F263</f>
        <v>526082.37</v>
      </c>
      <c r="G293" s="17">
        <f>G180+G194+G201+G221+G230+G253+G263</f>
        <v>796064</v>
      </c>
      <c r="H293" s="17">
        <f>H180+H194+H201+H221+H230+H253+H263</f>
        <v>538359.16</v>
      </c>
      <c r="I293" s="17">
        <f t="shared" si="57"/>
        <v>102.33362505571134</v>
      </c>
      <c r="J293" s="79">
        <f t="shared" si="58"/>
        <v>67.627622904691094</v>
      </c>
      <c r="M293" s="107"/>
      <c r="N293" s="107"/>
    </row>
    <row r="294" spans="2:14" ht="15" customHeight="1" x14ac:dyDescent="0.25">
      <c r="B294" s="62">
        <v>52</v>
      </c>
      <c r="C294" s="376" t="s">
        <v>536</v>
      </c>
      <c r="D294" s="377"/>
      <c r="E294" s="378"/>
      <c r="F294" s="17">
        <f>F144+F181+F211+F222+F254+F264</f>
        <v>381923.37000000005</v>
      </c>
      <c r="G294" s="17">
        <f>G144+G181+G211+G222+G254+G264</f>
        <v>508200</v>
      </c>
      <c r="H294" s="17">
        <f>H144+H181+H211+H222+H254+H264</f>
        <v>345872.24</v>
      </c>
      <c r="I294" s="17">
        <f t="shared" si="57"/>
        <v>90.560637857798525</v>
      </c>
      <c r="J294" s="79">
        <f t="shared" si="58"/>
        <v>68.05829201101929</v>
      </c>
      <c r="M294" s="107"/>
    </row>
    <row r="295" spans="2:14" ht="15" customHeight="1" x14ac:dyDescent="0.25">
      <c r="B295" s="62">
        <v>55</v>
      </c>
      <c r="C295" s="376" t="s">
        <v>538</v>
      </c>
      <c r="D295" s="377"/>
      <c r="E295" s="377"/>
      <c r="F295" s="17">
        <f>F182+F231+F255+F265</f>
        <v>10057.15</v>
      </c>
      <c r="G295" s="17">
        <f>G182+G231+G255+G265</f>
        <v>87000</v>
      </c>
      <c r="H295" s="17">
        <f>H182+H231+H255+H265</f>
        <v>118869.54000000001</v>
      </c>
      <c r="I295" s="17"/>
      <c r="J295" s="79"/>
      <c r="M295" s="107"/>
      <c r="N295" s="107"/>
    </row>
    <row r="296" spans="2:14" x14ac:dyDescent="0.25">
      <c r="B296" s="62">
        <v>61</v>
      </c>
      <c r="C296" s="376" t="s">
        <v>156</v>
      </c>
      <c r="D296" s="377"/>
      <c r="E296" s="377"/>
      <c r="F296" s="17">
        <f>F183+F223+F256</f>
        <v>800</v>
      </c>
      <c r="G296" s="17">
        <f>G183+G223+G256</f>
        <v>10000</v>
      </c>
      <c r="H296" s="17">
        <f>H183+H223+H256</f>
        <v>150</v>
      </c>
      <c r="I296" s="17">
        <f t="shared" si="57"/>
        <v>18.75</v>
      </c>
      <c r="J296" s="79">
        <f t="shared" si="58"/>
        <v>1.5</v>
      </c>
      <c r="M296" s="107"/>
    </row>
    <row r="297" spans="2:14" ht="21.75" customHeight="1" x14ac:dyDescent="0.25">
      <c r="B297" s="62">
        <v>71</v>
      </c>
      <c r="C297" s="376" t="s">
        <v>545</v>
      </c>
      <c r="D297" s="377"/>
      <c r="E297" s="377"/>
      <c r="F297" s="17">
        <f>F184+F224+F232+F257+F266</f>
        <v>14384.64</v>
      </c>
      <c r="G297" s="17">
        <f>G184+G224+G232+G257+G266</f>
        <v>6000</v>
      </c>
      <c r="H297" s="17">
        <f>H184+H224+H232+H257+H266</f>
        <v>0</v>
      </c>
      <c r="I297" s="84">
        <f t="shared" si="57"/>
        <v>0</v>
      </c>
      <c r="J297" s="79">
        <f t="shared" si="58"/>
        <v>0</v>
      </c>
      <c r="M297" s="107"/>
    </row>
    <row r="298" spans="2:14" ht="15.75" thickBot="1" x14ac:dyDescent="0.3">
      <c r="B298" s="81"/>
      <c r="C298" s="418" t="s">
        <v>157</v>
      </c>
      <c r="D298" s="418"/>
      <c r="E298" s="419"/>
      <c r="F298" s="82">
        <f>SUM(F291:F297)</f>
        <v>1922353.16</v>
      </c>
      <c r="G298" s="82">
        <f>SUM(G291:G297)</f>
        <v>2576500</v>
      </c>
      <c r="H298" s="82">
        <f>SUM(H291:H297)</f>
        <v>2159537.4599999995</v>
      </c>
      <c r="I298" s="277">
        <f t="shared" si="57"/>
        <v>112.3382271756975</v>
      </c>
      <c r="J298" s="278">
        <f t="shared" si="58"/>
        <v>83.816707160877129</v>
      </c>
      <c r="K298" s="107"/>
      <c r="M298" s="107"/>
    </row>
    <row r="308" spans="2:10" ht="15.75" thickBot="1" x14ac:dyDescent="0.3">
      <c r="B308" s="387" t="s">
        <v>159</v>
      </c>
      <c r="C308" s="387"/>
      <c r="D308" s="387"/>
      <c r="E308" s="387"/>
    </row>
    <row r="309" spans="2:10" ht="23.25" customHeight="1" x14ac:dyDescent="0.25">
      <c r="B309" s="44" t="s">
        <v>18</v>
      </c>
      <c r="C309" s="415" t="s">
        <v>160</v>
      </c>
      <c r="D309" s="415"/>
      <c r="E309" s="415"/>
      <c r="F309" s="45" t="s">
        <v>656</v>
      </c>
      <c r="G309" s="45" t="s">
        <v>663</v>
      </c>
      <c r="H309" s="46" t="s">
        <v>666</v>
      </c>
      <c r="I309" s="45" t="s">
        <v>57</v>
      </c>
      <c r="J309" s="47" t="s">
        <v>58</v>
      </c>
    </row>
    <row r="310" spans="2:10" ht="9.75" customHeight="1" x14ac:dyDescent="0.25">
      <c r="B310" s="54">
        <v>1</v>
      </c>
      <c r="C310" s="420">
        <v>2</v>
      </c>
      <c r="D310" s="421"/>
      <c r="E310" s="422"/>
      <c r="F310" s="14">
        <v>3</v>
      </c>
      <c r="G310" s="14">
        <v>5</v>
      </c>
      <c r="H310" s="15">
        <v>6</v>
      </c>
      <c r="I310" s="14">
        <v>7</v>
      </c>
      <c r="J310" s="55">
        <v>8</v>
      </c>
    </row>
    <row r="311" spans="2:10" ht="12.75" customHeight="1" x14ac:dyDescent="0.25">
      <c r="B311" s="90" t="s">
        <v>161</v>
      </c>
      <c r="C311" s="423" t="s">
        <v>162</v>
      </c>
      <c r="D311" s="424"/>
      <c r="E311" s="425"/>
      <c r="F311" s="92">
        <f>SUM(F312:F313)</f>
        <v>322504.07999999996</v>
      </c>
      <c r="G311" s="92">
        <f t="shared" ref="G311:H311" si="59">SUM(G312:G313)</f>
        <v>461600</v>
      </c>
      <c r="H311" s="92">
        <f t="shared" si="59"/>
        <v>424161.55</v>
      </c>
      <c r="I311" s="95">
        <f t="shared" ref="I311:I357" si="60">H311/F311*100</f>
        <v>131.52129734296696</v>
      </c>
      <c r="J311" s="96">
        <f t="shared" ref="J311:J357" si="61">H311/G311*100</f>
        <v>91.889417244367408</v>
      </c>
    </row>
    <row r="312" spans="2:10" ht="24" customHeight="1" x14ac:dyDescent="0.25">
      <c r="B312" s="91" t="s">
        <v>163</v>
      </c>
      <c r="C312" s="376" t="s">
        <v>164</v>
      </c>
      <c r="D312" s="377"/>
      <c r="E312" s="378"/>
      <c r="F312" s="16">
        <v>222219.24</v>
      </c>
      <c r="G312" s="16">
        <v>275600</v>
      </c>
      <c r="H312" s="16">
        <v>288424.23</v>
      </c>
      <c r="I312" s="89">
        <f t="shared" si="60"/>
        <v>129.79264531730016</v>
      </c>
      <c r="J312" s="94">
        <f t="shared" si="61"/>
        <v>104.65320391872277</v>
      </c>
    </row>
    <row r="313" spans="2:10" ht="12" customHeight="1" x14ac:dyDescent="0.25">
      <c r="B313" s="91" t="s">
        <v>165</v>
      </c>
      <c r="C313" s="379" t="s">
        <v>166</v>
      </c>
      <c r="D313" s="380"/>
      <c r="E313" s="381"/>
      <c r="F313" s="16">
        <v>100284.84</v>
      </c>
      <c r="G313" s="16">
        <v>186000</v>
      </c>
      <c r="H313" s="16">
        <v>135737.32</v>
      </c>
      <c r="I313" s="89">
        <f t="shared" si="60"/>
        <v>135.35178397851561</v>
      </c>
      <c r="J313" s="94">
        <f t="shared" si="61"/>
        <v>72.977053763440864</v>
      </c>
    </row>
    <row r="314" spans="2:10" ht="12" customHeight="1" x14ac:dyDescent="0.25">
      <c r="B314" s="90" t="s">
        <v>167</v>
      </c>
      <c r="C314" s="382" t="s">
        <v>168</v>
      </c>
      <c r="D314" s="383"/>
      <c r="E314" s="384"/>
      <c r="F314" s="93">
        <f>SUM(F315)</f>
        <v>0</v>
      </c>
      <c r="G314" s="93">
        <f t="shared" ref="G314:H314" si="62">SUM(G315)</f>
        <v>0</v>
      </c>
      <c r="H314" s="93">
        <f t="shared" si="62"/>
        <v>0</v>
      </c>
      <c r="I314" s="95" t="e">
        <f t="shared" si="60"/>
        <v>#DIV/0!</v>
      </c>
      <c r="J314" s="96" t="e">
        <f t="shared" si="61"/>
        <v>#DIV/0!</v>
      </c>
    </row>
    <row r="315" spans="2:10" ht="12.75" customHeight="1" x14ac:dyDescent="0.25">
      <c r="B315" s="91" t="s">
        <v>169</v>
      </c>
      <c r="C315" s="379" t="s">
        <v>170</v>
      </c>
      <c r="D315" s="380"/>
      <c r="E315" s="381"/>
      <c r="F315" s="16">
        <v>0</v>
      </c>
      <c r="G315" s="16">
        <v>0</v>
      </c>
      <c r="H315" s="16">
        <v>0</v>
      </c>
      <c r="I315" s="89" t="e">
        <f t="shared" si="60"/>
        <v>#DIV/0!</v>
      </c>
      <c r="J315" s="94" t="e">
        <f t="shared" si="61"/>
        <v>#DIV/0!</v>
      </c>
    </row>
    <row r="316" spans="2:10" ht="12.75" customHeight="1" x14ac:dyDescent="0.25">
      <c r="B316" s="90" t="s">
        <v>171</v>
      </c>
      <c r="C316" s="382" t="s">
        <v>172</v>
      </c>
      <c r="D316" s="383"/>
      <c r="E316" s="384"/>
      <c r="F316" s="93">
        <f>SUM(F317:F319)</f>
        <v>58043.31</v>
      </c>
      <c r="G316" s="93">
        <f>SUM(G317:G319)</f>
        <v>75500</v>
      </c>
      <c r="H316" s="93">
        <f>SUM(H317:H319)</f>
        <v>73253.78</v>
      </c>
      <c r="I316" s="95">
        <f t="shared" si="60"/>
        <v>126.20538008600819</v>
      </c>
      <c r="J316" s="96">
        <f t="shared" si="61"/>
        <v>97.02487417218542</v>
      </c>
    </row>
    <row r="317" spans="2:10" x14ac:dyDescent="0.25">
      <c r="B317" s="91" t="s">
        <v>550</v>
      </c>
      <c r="C317" s="379" t="s">
        <v>551</v>
      </c>
      <c r="D317" s="380"/>
      <c r="E317" s="381"/>
      <c r="F317" s="16">
        <v>1674</v>
      </c>
      <c r="G317" s="16">
        <v>0</v>
      </c>
      <c r="H317" s="16">
        <v>0</v>
      </c>
      <c r="I317" s="89"/>
      <c r="J317" s="94"/>
    </row>
    <row r="318" spans="2:10" ht="13.5" customHeight="1" x14ac:dyDescent="0.25">
      <c r="B318" s="91" t="s">
        <v>173</v>
      </c>
      <c r="C318" s="376" t="s">
        <v>174</v>
      </c>
      <c r="D318" s="377"/>
      <c r="E318" s="378"/>
      <c r="F318" s="16">
        <v>55705.7</v>
      </c>
      <c r="G318" s="16">
        <v>72500</v>
      </c>
      <c r="H318" s="16">
        <v>72593.78</v>
      </c>
      <c r="I318" s="101">
        <f t="shared" si="60"/>
        <v>130.31661032892507</v>
      </c>
      <c r="J318" s="94">
        <f t="shared" si="61"/>
        <v>100.12935172413793</v>
      </c>
    </row>
    <row r="319" spans="2:10" ht="21.75" customHeight="1" x14ac:dyDescent="0.25">
      <c r="B319" s="91" t="s">
        <v>175</v>
      </c>
      <c r="C319" s="376" t="s">
        <v>176</v>
      </c>
      <c r="D319" s="377"/>
      <c r="E319" s="378"/>
      <c r="F319" s="16">
        <v>663.61</v>
      </c>
      <c r="G319" s="16">
        <v>3000</v>
      </c>
      <c r="H319" s="16">
        <v>660</v>
      </c>
      <c r="I319" s="89">
        <f t="shared" si="60"/>
        <v>99.45600578653125</v>
      </c>
      <c r="J319" s="94">
        <f t="shared" si="61"/>
        <v>22</v>
      </c>
    </row>
    <row r="320" spans="2:10" ht="14.25" customHeight="1" x14ac:dyDescent="0.25">
      <c r="B320" s="90" t="s">
        <v>177</v>
      </c>
      <c r="C320" s="392" t="s">
        <v>178</v>
      </c>
      <c r="D320" s="393"/>
      <c r="E320" s="394"/>
      <c r="F320" s="93">
        <f>SUM(F321:F326)</f>
        <v>274399.93</v>
      </c>
      <c r="G320" s="93">
        <f t="shared" ref="G320:H320" si="63">SUM(G321:G326)</f>
        <v>282000</v>
      </c>
      <c r="H320" s="93">
        <f t="shared" si="63"/>
        <v>272209.62</v>
      </c>
      <c r="I320" s="95">
        <f t="shared" si="60"/>
        <v>99.201781866343779</v>
      </c>
      <c r="J320" s="96">
        <f t="shared" si="61"/>
        <v>96.52823404255318</v>
      </c>
    </row>
    <row r="321" spans="2:10" ht="22.5" customHeight="1" x14ac:dyDescent="0.25">
      <c r="B321" s="91" t="s">
        <v>179</v>
      </c>
      <c r="C321" s="373" t="s">
        <v>180</v>
      </c>
      <c r="D321" s="374"/>
      <c r="E321" s="375"/>
      <c r="F321" s="16">
        <v>0</v>
      </c>
      <c r="G321" s="16">
        <v>0</v>
      </c>
      <c r="H321" s="16">
        <v>0</v>
      </c>
      <c r="I321" s="89" t="e">
        <f t="shared" si="60"/>
        <v>#DIV/0!</v>
      </c>
      <c r="J321" s="94" t="e">
        <f t="shared" si="61"/>
        <v>#DIV/0!</v>
      </c>
    </row>
    <row r="322" spans="2:10" ht="13.5" customHeight="1" x14ac:dyDescent="0.25">
      <c r="B322" s="91" t="s">
        <v>181</v>
      </c>
      <c r="C322" s="373" t="s">
        <v>182</v>
      </c>
      <c r="D322" s="374"/>
      <c r="E322" s="375"/>
      <c r="F322" s="16">
        <v>7068.92</v>
      </c>
      <c r="G322" s="16">
        <v>4000</v>
      </c>
      <c r="H322" s="16">
        <v>5210.41</v>
      </c>
      <c r="I322" s="89">
        <f t="shared" si="60"/>
        <v>73.708713636595121</v>
      </c>
      <c r="J322" s="94">
        <f t="shared" si="61"/>
        <v>130.26024999999998</v>
      </c>
    </row>
    <row r="323" spans="2:10" ht="12" customHeight="1" x14ac:dyDescent="0.25">
      <c r="B323" s="91" t="s">
        <v>183</v>
      </c>
      <c r="C323" s="373" t="s">
        <v>184</v>
      </c>
      <c r="D323" s="374"/>
      <c r="E323" s="375"/>
      <c r="F323" s="16">
        <v>26641.95</v>
      </c>
      <c r="G323" s="16">
        <v>27000</v>
      </c>
      <c r="H323" s="16">
        <v>31337.02</v>
      </c>
      <c r="I323" s="89">
        <f t="shared" si="60"/>
        <v>117.62284667601284</v>
      </c>
      <c r="J323" s="94">
        <f t="shared" si="61"/>
        <v>116.06303703703705</v>
      </c>
    </row>
    <row r="324" spans="2:10" ht="12.75" customHeight="1" x14ac:dyDescent="0.25">
      <c r="B324" s="91" t="s">
        <v>185</v>
      </c>
      <c r="C324" s="373" t="s">
        <v>186</v>
      </c>
      <c r="D324" s="374"/>
      <c r="E324" s="375"/>
      <c r="F324" s="16">
        <v>239718.76</v>
      </c>
      <c r="G324" s="16">
        <v>251000</v>
      </c>
      <c r="H324" s="16">
        <v>235662.19</v>
      </c>
      <c r="I324" s="89">
        <f t="shared" si="60"/>
        <v>98.307779499610291</v>
      </c>
      <c r="J324" s="94">
        <f t="shared" si="61"/>
        <v>93.889318725099599</v>
      </c>
    </row>
    <row r="325" spans="2:10" ht="12.75" customHeight="1" x14ac:dyDescent="0.25">
      <c r="B325" s="91" t="s">
        <v>187</v>
      </c>
      <c r="C325" s="373" t="s">
        <v>188</v>
      </c>
      <c r="D325" s="374"/>
      <c r="E325" s="375"/>
      <c r="F325" s="16">
        <v>970.3</v>
      </c>
      <c r="G325" s="16">
        <v>0</v>
      </c>
      <c r="H325" s="16">
        <v>0</v>
      </c>
      <c r="I325" s="89">
        <f t="shared" si="60"/>
        <v>0</v>
      </c>
      <c r="J325" s="94" t="e">
        <f t="shared" si="61"/>
        <v>#DIV/0!</v>
      </c>
    </row>
    <row r="326" spans="2:10" x14ac:dyDescent="0.25">
      <c r="B326" s="91" t="s">
        <v>189</v>
      </c>
      <c r="C326" s="376" t="s">
        <v>190</v>
      </c>
      <c r="D326" s="377"/>
      <c r="E326" s="378"/>
      <c r="F326" s="16">
        <v>0</v>
      </c>
      <c r="G326" s="16">
        <v>0</v>
      </c>
      <c r="H326" s="16">
        <v>0</v>
      </c>
      <c r="I326" s="89" t="e">
        <f t="shared" si="60"/>
        <v>#DIV/0!</v>
      </c>
      <c r="J326" s="94" t="e">
        <f t="shared" si="61"/>
        <v>#DIV/0!</v>
      </c>
    </row>
    <row r="327" spans="2:10" ht="11.25" customHeight="1" x14ac:dyDescent="0.25">
      <c r="B327" s="90" t="s">
        <v>191</v>
      </c>
      <c r="C327" s="392" t="s">
        <v>192</v>
      </c>
      <c r="D327" s="393"/>
      <c r="E327" s="394"/>
      <c r="F327" s="93">
        <f>SUM(F328:F332)</f>
        <v>356264.12</v>
      </c>
      <c r="G327" s="93">
        <f>SUM(G328:G332)</f>
        <v>435000</v>
      </c>
      <c r="H327" s="93">
        <f>SUM(H328:H332)</f>
        <v>226996.13</v>
      </c>
      <c r="I327" s="95">
        <f t="shared" si="60"/>
        <v>63.715686552998939</v>
      </c>
      <c r="J327" s="96">
        <f t="shared" si="61"/>
        <v>52.183018390804605</v>
      </c>
    </row>
    <row r="328" spans="2:10" ht="12.75" customHeight="1" x14ac:dyDescent="0.25">
      <c r="B328" s="91" t="s">
        <v>193</v>
      </c>
      <c r="C328" s="376" t="s">
        <v>194</v>
      </c>
      <c r="D328" s="377"/>
      <c r="E328" s="378"/>
      <c r="F328" s="16">
        <v>356264.12</v>
      </c>
      <c r="G328" s="16">
        <v>170000</v>
      </c>
      <c r="H328" s="16">
        <v>55925.51</v>
      </c>
      <c r="I328" s="89">
        <f t="shared" si="60"/>
        <v>15.69776658957405</v>
      </c>
      <c r="J328" s="94">
        <f t="shared" si="61"/>
        <v>32.897358823529416</v>
      </c>
    </row>
    <row r="329" spans="2:10" ht="13.5" customHeight="1" x14ac:dyDescent="0.25">
      <c r="B329" s="91" t="s">
        <v>195</v>
      </c>
      <c r="C329" s="373" t="s">
        <v>196</v>
      </c>
      <c r="D329" s="374"/>
      <c r="E329" s="375"/>
      <c r="F329" s="16">
        <v>0</v>
      </c>
      <c r="G329" s="16">
        <v>265000</v>
      </c>
      <c r="H329" s="16">
        <v>157995.87</v>
      </c>
      <c r="I329" s="89" t="e">
        <f t="shared" si="60"/>
        <v>#DIV/0!</v>
      </c>
      <c r="J329" s="94">
        <f t="shared" si="61"/>
        <v>59.621083018867928</v>
      </c>
    </row>
    <row r="330" spans="2:10" ht="12" customHeight="1" x14ac:dyDescent="0.25">
      <c r="B330" s="91" t="s">
        <v>650</v>
      </c>
      <c r="C330" s="376" t="s">
        <v>651</v>
      </c>
      <c r="D330" s="377"/>
      <c r="E330" s="378"/>
      <c r="F330" s="16">
        <v>0</v>
      </c>
      <c r="G330" s="16">
        <v>0</v>
      </c>
      <c r="H330" s="16">
        <v>0</v>
      </c>
      <c r="I330" s="89" t="e">
        <f t="shared" si="60"/>
        <v>#DIV/0!</v>
      </c>
      <c r="J330" s="94" t="e">
        <f t="shared" si="61"/>
        <v>#DIV/0!</v>
      </c>
    </row>
    <row r="331" spans="2:10" x14ac:dyDescent="0.25">
      <c r="B331" s="91" t="s">
        <v>197</v>
      </c>
      <c r="C331" s="373" t="s">
        <v>198</v>
      </c>
      <c r="D331" s="374"/>
      <c r="E331" s="375"/>
      <c r="F331" s="16">
        <v>0</v>
      </c>
      <c r="G331" s="16">
        <v>0</v>
      </c>
      <c r="H331" s="16">
        <v>0</v>
      </c>
      <c r="I331" s="89" t="e">
        <f t="shared" si="60"/>
        <v>#DIV/0!</v>
      </c>
      <c r="J331" s="94" t="e">
        <f t="shared" si="61"/>
        <v>#DIV/0!</v>
      </c>
    </row>
    <row r="332" spans="2:10" ht="21.75" customHeight="1" x14ac:dyDescent="0.25">
      <c r="B332" s="91" t="s">
        <v>552</v>
      </c>
      <c r="C332" s="376" t="s">
        <v>553</v>
      </c>
      <c r="D332" s="377"/>
      <c r="E332" s="378"/>
      <c r="F332" s="16">
        <v>0</v>
      </c>
      <c r="G332" s="16">
        <v>0</v>
      </c>
      <c r="H332" s="16">
        <v>13074.75</v>
      </c>
      <c r="I332" s="89" t="e">
        <f t="shared" si="60"/>
        <v>#DIV/0!</v>
      </c>
      <c r="J332" s="94" t="e">
        <f t="shared" si="61"/>
        <v>#DIV/0!</v>
      </c>
    </row>
    <row r="333" spans="2:10" ht="21" customHeight="1" x14ac:dyDescent="0.25">
      <c r="B333" s="90" t="s">
        <v>199</v>
      </c>
      <c r="C333" s="437" t="s">
        <v>200</v>
      </c>
      <c r="D333" s="438"/>
      <c r="E333" s="439"/>
      <c r="F333" s="93">
        <f>SUM(F334:F337)</f>
        <v>208412.72</v>
      </c>
      <c r="G333" s="93">
        <f t="shared" ref="G333:H333" si="64">SUM(G334:G337)</f>
        <v>555000</v>
      </c>
      <c r="H333" s="93">
        <f t="shared" si="64"/>
        <v>461585.57999999996</v>
      </c>
      <c r="I333" s="95">
        <f t="shared" si="60"/>
        <v>221.47668338093757</v>
      </c>
      <c r="J333" s="96">
        <f t="shared" si="61"/>
        <v>83.168572972972967</v>
      </c>
    </row>
    <row r="334" spans="2:10" ht="12" customHeight="1" x14ac:dyDescent="0.25">
      <c r="B334" s="91" t="s">
        <v>201</v>
      </c>
      <c r="C334" s="373" t="s">
        <v>202</v>
      </c>
      <c r="D334" s="374"/>
      <c r="E334" s="375"/>
      <c r="F334" s="16">
        <v>117610.04</v>
      </c>
      <c r="G334" s="16">
        <v>450000</v>
      </c>
      <c r="H334" s="16">
        <v>359558.43</v>
      </c>
      <c r="I334" s="89">
        <f t="shared" si="60"/>
        <v>305.72086362694887</v>
      </c>
      <c r="J334" s="94">
        <f t="shared" si="61"/>
        <v>79.901873333333327</v>
      </c>
    </row>
    <row r="335" spans="2:10" ht="13.5" customHeight="1" x14ac:dyDescent="0.25">
      <c r="B335" s="91" t="s">
        <v>203</v>
      </c>
      <c r="C335" s="373" t="s">
        <v>204</v>
      </c>
      <c r="D335" s="374"/>
      <c r="E335" s="375"/>
      <c r="F335" s="16">
        <v>29816.22</v>
      </c>
      <c r="G335" s="16">
        <v>0</v>
      </c>
      <c r="H335" s="16">
        <v>12433.22</v>
      </c>
      <c r="I335" s="89">
        <f t="shared" si="60"/>
        <v>41.699517913404179</v>
      </c>
      <c r="J335" s="94" t="e">
        <f t="shared" si="61"/>
        <v>#DIV/0!</v>
      </c>
    </row>
    <row r="336" spans="2:10" ht="12" customHeight="1" x14ac:dyDescent="0.25">
      <c r="B336" s="91" t="s">
        <v>205</v>
      </c>
      <c r="C336" s="376" t="s">
        <v>206</v>
      </c>
      <c r="D336" s="377"/>
      <c r="E336" s="378"/>
      <c r="F336" s="16">
        <v>60986.46</v>
      </c>
      <c r="G336" s="16">
        <v>105000</v>
      </c>
      <c r="H336" s="16">
        <v>89593.93</v>
      </c>
      <c r="I336" s="89">
        <f t="shared" si="60"/>
        <v>146.90790381996266</v>
      </c>
      <c r="J336" s="94">
        <f t="shared" si="61"/>
        <v>85.327552380952369</v>
      </c>
    </row>
    <row r="337" spans="2:10" ht="23.25" customHeight="1" x14ac:dyDescent="0.25">
      <c r="B337" s="91" t="s">
        <v>207</v>
      </c>
      <c r="C337" s="376" t="s">
        <v>246</v>
      </c>
      <c r="D337" s="377"/>
      <c r="E337" s="378"/>
      <c r="F337" s="16">
        <v>0</v>
      </c>
      <c r="G337" s="16">
        <v>0</v>
      </c>
      <c r="H337" s="16">
        <v>0</v>
      </c>
      <c r="I337" s="89" t="e">
        <f t="shared" si="60"/>
        <v>#DIV/0!</v>
      </c>
      <c r="J337" s="94" t="e">
        <f t="shared" si="61"/>
        <v>#DIV/0!</v>
      </c>
    </row>
    <row r="338" spans="2:10" ht="12" customHeight="1" x14ac:dyDescent="0.25">
      <c r="B338" s="90" t="s">
        <v>208</v>
      </c>
      <c r="C338" s="392" t="s">
        <v>209</v>
      </c>
      <c r="D338" s="393"/>
      <c r="E338" s="394"/>
      <c r="F338" s="93">
        <f>SUM(F339:F340)</f>
        <v>18758.71</v>
      </c>
      <c r="G338" s="93">
        <f t="shared" ref="G338:H338" si="65">SUM(G339:G340)</f>
        <v>18500</v>
      </c>
      <c r="H338" s="93">
        <f t="shared" si="65"/>
        <v>17184.990000000002</v>
      </c>
      <c r="I338" s="95">
        <f t="shared" si="60"/>
        <v>91.610723765120326</v>
      </c>
      <c r="J338" s="96">
        <f t="shared" si="61"/>
        <v>92.891837837837841</v>
      </c>
    </row>
    <row r="339" spans="2:10" ht="12.75" customHeight="1" x14ac:dyDescent="0.25">
      <c r="B339" s="91" t="s">
        <v>210</v>
      </c>
      <c r="C339" s="376" t="s">
        <v>211</v>
      </c>
      <c r="D339" s="377"/>
      <c r="E339" s="378"/>
      <c r="F339" s="16">
        <v>18758.71</v>
      </c>
      <c r="G339" s="16">
        <v>18500</v>
      </c>
      <c r="H339" s="16">
        <v>17184.990000000002</v>
      </c>
      <c r="I339" s="89">
        <f t="shared" si="60"/>
        <v>91.610723765120326</v>
      </c>
      <c r="J339" s="94">
        <f t="shared" si="61"/>
        <v>92.891837837837841</v>
      </c>
    </row>
    <row r="340" spans="2:10" x14ac:dyDescent="0.25">
      <c r="B340" s="91" t="s">
        <v>212</v>
      </c>
      <c r="C340" s="376" t="s">
        <v>213</v>
      </c>
      <c r="D340" s="377"/>
      <c r="E340" s="378"/>
      <c r="F340" s="16">
        <v>0</v>
      </c>
      <c r="G340" s="16">
        <v>0</v>
      </c>
      <c r="H340" s="16">
        <v>0</v>
      </c>
      <c r="I340" s="89" t="e">
        <f t="shared" si="60"/>
        <v>#DIV/0!</v>
      </c>
      <c r="J340" s="94" t="e">
        <f t="shared" si="61"/>
        <v>#DIV/0!</v>
      </c>
    </row>
    <row r="341" spans="2:10" ht="12.75" customHeight="1" x14ac:dyDescent="0.25">
      <c r="B341" s="90" t="s">
        <v>214</v>
      </c>
      <c r="C341" s="392" t="s">
        <v>215</v>
      </c>
      <c r="D341" s="393"/>
      <c r="E341" s="394"/>
      <c r="F341" s="93">
        <f>SUM(F342:F345)</f>
        <v>345681.20999999996</v>
      </c>
      <c r="G341" s="93">
        <f t="shared" ref="G341:H341" si="66">SUM(G342:G345)</f>
        <v>353700</v>
      </c>
      <c r="H341" s="93">
        <f t="shared" si="66"/>
        <v>316137.71000000002</v>
      </c>
      <c r="I341" s="95">
        <f t="shared" si="60"/>
        <v>91.45354183410781</v>
      </c>
      <c r="J341" s="96">
        <f t="shared" si="61"/>
        <v>89.380183771557824</v>
      </c>
    </row>
    <row r="342" spans="2:10" x14ac:dyDescent="0.25">
      <c r="B342" s="91" t="s">
        <v>216</v>
      </c>
      <c r="C342" s="373" t="s">
        <v>217</v>
      </c>
      <c r="D342" s="374"/>
      <c r="E342" s="375"/>
      <c r="F342" s="16">
        <v>200478.62</v>
      </c>
      <c r="G342" s="16">
        <v>53000</v>
      </c>
      <c r="H342" s="16">
        <v>84991.03</v>
      </c>
      <c r="I342" s="89">
        <f t="shared" si="60"/>
        <v>42.394061770776354</v>
      </c>
      <c r="J342" s="94">
        <f t="shared" si="61"/>
        <v>160.36043396226415</v>
      </c>
    </row>
    <row r="343" spans="2:10" ht="12" customHeight="1" x14ac:dyDescent="0.25">
      <c r="B343" s="91" t="s">
        <v>218</v>
      </c>
      <c r="C343" s="373" t="s">
        <v>219</v>
      </c>
      <c r="D343" s="374"/>
      <c r="E343" s="375"/>
      <c r="F343" s="16">
        <v>145202.59</v>
      </c>
      <c r="G343" s="16">
        <v>292700</v>
      </c>
      <c r="H343" s="16">
        <v>223288.13</v>
      </c>
      <c r="I343" s="89">
        <f t="shared" si="60"/>
        <v>153.77696086550523</v>
      </c>
      <c r="J343" s="94">
        <f t="shared" si="61"/>
        <v>76.285661086436633</v>
      </c>
    </row>
    <row r="344" spans="2:10" x14ac:dyDescent="0.25">
      <c r="B344" s="91" t="s">
        <v>220</v>
      </c>
      <c r="C344" s="376" t="s">
        <v>221</v>
      </c>
      <c r="D344" s="377"/>
      <c r="E344" s="378"/>
      <c r="F344" s="16">
        <v>0</v>
      </c>
      <c r="G344" s="16">
        <v>0</v>
      </c>
      <c r="H344" s="16">
        <v>0</v>
      </c>
      <c r="I344" s="89" t="e">
        <f t="shared" si="60"/>
        <v>#DIV/0!</v>
      </c>
      <c r="J344" s="94" t="e">
        <f t="shared" si="61"/>
        <v>#DIV/0!</v>
      </c>
    </row>
    <row r="345" spans="2:10" x14ac:dyDescent="0.25">
      <c r="B345" s="91" t="s">
        <v>222</v>
      </c>
      <c r="C345" s="373" t="s">
        <v>223</v>
      </c>
      <c r="D345" s="374"/>
      <c r="E345" s="375"/>
      <c r="F345" s="16">
        <v>0</v>
      </c>
      <c r="G345" s="16">
        <v>8000</v>
      </c>
      <c r="H345" s="16">
        <v>7858.55</v>
      </c>
      <c r="I345" s="89" t="e">
        <f t="shared" si="60"/>
        <v>#DIV/0!</v>
      </c>
      <c r="J345" s="94">
        <f t="shared" si="61"/>
        <v>98.231875000000002</v>
      </c>
    </row>
    <row r="346" spans="2:10" x14ac:dyDescent="0.25">
      <c r="B346" s="90" t="s">
        <v>224</v>
      </c>
      <c r="C346" s="392" t="s">
        <v>225</v>
      </c>
      <c r="D346" s="393"/>
      <c r="E346" s="394"/>
      <c r="F346" s="93">
        <f>SUM(F347:F350)</f>
        <v>166378.91999999998</v>
      </c>
      <c r="G346" s="93">
        <f t="shared" ref="G346:H346" si="67">SUM(G347:G350)</f>
        <v>247700</v>
      </c>
      <c r="H346" s="93">
        <f t="shared" si="67"/>
        <v>210722.27000000002</v>
      </c>
      <c r="I346" s="95">
        <f t="shared" si="60"/>
        <v>126.65202418671791</v>
      </c>
      <c r="J346" s="96">
        <f t="shared" si="61"/>
        <v>85.071566410981035</v>
      </c>
    </row>
    <row r="347" spans="2:10" x14ac:dyDescent="0.25">
      <c r="B347" s="91" t="s">
        <v>226</v>
      </c>
      <c r="C347" s="376" t="s">
        <v>227</v>
      </c>
      <c r="D347" s="377"/>
      <c r="E347" s="378"/>
      <c r="F347" s="16">
        <v>152628.49</v>
      </c>
      <c r="G347" s="16">
        <v>228700</v>
      </c>
      <c r="H347" s="16">
        <v>195412.66</v>
      </c>
      <c r="I347" s="89">
        <f t="shared" si="60"/>
        <v>128.03157523212084</v>
      </c>
      <c r="J347" s="94">
        <f t="shared" si="61"/>
        <v>85.444975951027544</v>
      </c>
    </row>
    <row r="348" spans="2:10" x14ac:dyDescent="0.25">
      <c r="B348" s="91" t="s">
        <v>228</v>
      </c>
      <c r="C348" s="376" t="s">
        <v>229</v>
      </c>
      <c r="D348" s="377"/>
      <c r="E348" s="378"/>
      <c r="F348" s="16">
        <v>0</v>
      </c>
      <c r="G348" s="16">
        <v>0</v>
      </c>
      <c r="H348" s="16">
        <v>0</v>
      </c>
      <c r="I348" s="89" t="e">
        <f t="shared" si="60"/>
        <v>#DIV/0!</v>
      </c>
      <c r="J348" s="94" t="e">
        <f t="shared" si="61"/>
        <v>#DIV/0!</v>
      </c>
    </row>
    <row r="349" spans="2:10" x14ac:dyDescent="0.25">
      <c r="B349" s="91" t="s">
        <v>230</v>
      </c>
      <c r="C349" s="379" t="s">
        <v>231</v>
      </c>
      <c r="D349" s="380"/>
      <c r="E349" s="381"/>
      <c r="F349" s="16">
        <v>0</v>
      </c>
      <c r="G349" s="16">
        <v>0</v>
      </c>
      <c r="H349" s="16">
        <v>0</v>
      </c>
      <c r="I349" s="89" t="e">
        <f t="shared" si="60"/>
        <v>#DIV/0!</v>
      </c>
      <c r="J349" s="94" t="e">
        <f t="shared" si="61"/>
        <v>#DIV/0!</v>
      </c>
    </row>
    <row r="350" spans="2:10" ht="23.25" customHeight="1" x14ac:dyDescent="0.25">
      <c r="B350" s="91" t="s">
        <v>232</v>
      </c>
      <c r="C350" s="376" t="s">
        <v>233</v>
      </c>
      <c r="D350" s="377"/>
      <c r="E350" s="378"/>
      <c r="F350" s="16">
        <v>13750.43</v>
      </c>
      <c r="G350" s="16">
        <v>19000</v>
      </c>
      <c r="H350" s="16">
        <v>15309.61</v>
      </c>
      <c r="I350" s="89">
        <f t="shared" si="60"/>
        <v>111.33913630337379</v>
      </c>
      <c r="J350" s="94">
        <f t="shared" si="61"/>
        <v>80.576894736842107</v>
      </c>
    </row>
    <row r="351" spans="2:10" x14ac:dyDescent="0.25">
      <c r="B351" s="90" t="s">
        <v>234</v>
      </c>
      <c r="C351" s="392" t="s">
        <v>235</v>
      </c>
      <c r="D351" s="393"/>
      <c r="E351" s="394"/>
      <c r="F351" s="93">
        <f>SUM(F352:F356)</f>
        <v>171910.16</v>
      </c>
      <c r="G351" s="93">
        <f t="shared" ref="G351:H351" si="68">SUM(G352:G356)</f>
        <v>147500</v>
      </c>
      <c r="H351" s="93">
        <f t="shared" si="68"/>
        <v>157285.83000000002</v>
      </c>
      <c r="I351" s="95">
        <f t="shared" si="60"/>
        <v>91.493039154870203</v>
      </c>
      <c r="J351" s="96">
        <f t="shared" si="61"/>
        <v>106.63446101694916</v>
      </c>
    </row>
    <row r="352" spans="2:10" ht="11.25" customHeight="1" x14ac:dyDescent="0.25">
      <c r="B352" s="91" t="s">
        <v>236</v>
      </c>
      <c r="C352" s="376" t="s">
        <v>237</v>
      </c>
      <c r="D352" s="377"/>
      <c r="E352" s="378"/>
      <c r="F352" s="16">
        <v>310.58</v>
      </c>
      <c r="G352" s="16">
        <v>5000</v>
      </c>
      <c r="H352" s="16">
        <v>0</v>
      </c>
      <c r="I352" s="89">
        <f t="shared" si="60"/>
        <v>0</v>
      </c>
      <c r="J352" s="94">
        <f t="shared" si="61"/>
        <v>0</v>
      </c>
    </row>
    <row r="353" spans="2:10" ht="13.5" customHeight="1" x14ac:dyDescent="0.25">
      <c r="B353" s="91" t="s">
        <v>238</v>
      </c>
      <c r="C353" s="376" t="s">
        <v>239</v>
      </c>
      <c r="D353" s="377"/>
      <c r="E353" s="378"/>
      <c r="F353" s="16">
        <v>32858.83</v>
      </c>
      <c r="G353" s="16">
        <v>40500</v>
      </c>
      <c r="H353" s="16">
        <v>40547.26</v>
      </c>
      <c r="I353" s="89">
        <f t="shared" si="60"/>
        <v>123.39836810988096</v>
      </c>
      <c r="J353" s="94">
        <f t="shared" si="61"/>
        <v>100.1166913580247</v>
      </c>
    </row>
    <row r="354" spans="2:10" ht="12.75" customHeight="1" x14ac:dyDescent="0.25">
      <c r="B354" s="91" t="s">
        <v>240</v>
      </c>
      <c r="C354" s="376" t="s">
        <v>241</v>
      </c>
      <c r="D354" s="377"/>
      <c r="E354" s="378"/>
      <c r="F354" s="16">
        <v>135057.99</v>
      </c>
      <c r="G354" s="16">
        <v>101000</v>
      </c>
      <c r="H354" s="16">
        <v>111322.62</v>
      </c>
      <c r="I354" s="89">
        <f t="shared" si="60"/>
        <v>82.42579354246277</v>
      </c>
      <c r="J354" s="94">
        <f t="shared" si="61"/>
        <v>110.22041584158416</v>
      </c>
    </row>
    <row r="355" spans="2:10" x14ac:dyDescent="0.25">
      <c r="B355" s="91" t="s">
        <v>242</v>
      </c>
      <c r="C355" s="376" t="s">
        <v>243</v>
      </c>
      <c r="D355" s="377"/>
      <c r="E355" s="378"/>
      <c r="F355" s="16">
        <v>0</v>
      </c>
      <c r="G355" s="16">
        <v>1000</v>
      </c>
      <c r="H355" s="16">
        <v>320</v>
      </c>
      <c r="I355" s="89" t="e">
        <f t="shared" si="60"/>
        <v>#DIV/0!</v>
      </c>
      <c r="J355" s="94">
        <f t="shared" si="61"/>
        <v>32</v>
      </c>
    </row>
    <row r="356" spans="2:10" ht="23.25" customHeight="1" x14ac:dyDescent="0.25">
      <c r="B356" s="91" t="s">
        <v>244</v>
      </c>
      <c r="C356" s="376" t="s">
        <v>245</v>
      </c>
      <c r="D356" s="377"/>
      <c r="E356" s="378"/>
      <c r="F356" s="16">
        <v>3682.76</v>
      </c>
      <c r="G356" s="16">
        <v>0</v>
      </c>
      <c r="H356" s="16">
        <v>5095.95</v>
      </c>
      <c r="I356" s="89">
        <f t="shared" si="60"/>
        <v>138.37312233216389</v>
      </c>
      <c r="J356" s="94" t="e">
        <f t="shared" si="61"/>
        <v>#DIV/0!</v>
      </c>
    </row>
    <row r="357" spans="2:10" ht="15.75" thickBot="1" x14ac:dyDescent="0.3">
      <c r="B357" s="97"/>
      <c r="C357" s="434" t="s">
        <v>157</v>
      </c>
      <c r="D357" s="435"/>
      <c r="E357" s="436"/>
      <c r="F357" s="98">
        <f>F311+F314+F316+F320+F327+F333+F338+F341+F346+F351</f>
        <v>1922353.1599999997</v>
      </c>
      <c r="G357" s="98">
        <f>G311+G314+G316+G320+G327+G333+G338+G341+G346+G351</f>
        <v>2576500</v>
      </c>
      <c r="H357" s="98">
        <f>H311+H314+H316+H320+H327+H333+H338+H341+H346+H351</f>
        <v>2159537.46</v>
      </c>
      <c r="I357" s="99">
        <f t="shared" si="60"/>
        <v>112.33822717569753</v>
      </c>
      <c r="J357" s="100">
        <f t="shared" si="61"/>
        <v>83.816707160877158</v>
      </c>
    </row>
    <row r="358" spans="2:10" x14ac:dyDescent="0.25">
      <c r="B358" s="321"/>
      <c r="C358" s="322"/>
      <c r="D358" s="322"/>
      <c r="E358" s="322"/>
      <c r="F358" s="21"/>
      <c r="G358" s="21"/>
      <c r="H358" s="21"/>
      <c r="I358" s="53"/>
      <c r="J358" s="53"/>
    </row>
    <row r="359" spans="2:10" x14ac:dyDescent="0.25">
      <c r="B359" s="321"/>
      <c r="C359" s="322"/>
      <c r="D359" s="322"/>
      <c r="E359" s="322"/>
      <c r="F359" s="21"/>
      <c r="G359" s="21"/>
      <c r="H359" s="21"/>
      <c r="I359" s="53"/>
      <c r="J359" s="53"/>
    </row>
    <row r="360" spans="2:10" x14ac:dyDescent="0.25">
      <c r="B360" s="321"/>
      <c r="C360" s="322"/>
      <c r="D360" s="322"/>
      <c r="E360" s="322"/>
      <c r="F360" s="21"/>
      <c r="G360" s="21"/>
      <c r="H360" s="21"/>
      <c r="I360" s="53"/>
      <c r="J360" s="53"/>
    </row>
    <row r="362" spans="2:10" x14ac:dyDescent="0.25">
      <c r="B362" s="387" t="s">
        <v>248</v>
      </c>
      <c r="C362" s="387"/>
      <c r="D362" s="387"/>
      <c r="E362" s="387"/>
      <c r="F362" s="387"/>
      <c r="G362" s="387"/>
    </row>
    <row r="363" spans="2:10" ht="15.75" thickBot="1" x14ac:dyDescent="0.3"/>
    <row r="364" spans="2:10" ht="30.75" customHeight="1" x14ac:dyDescent="0.25">
      <c r="B364" s="44" t="s">
        <v>18</v>
      </c>
      <c r="C364" s="415" t="s">
        <v>19</v>
      </c>
      <c r="D364" s="415"/>
      <c r="E364" s="415"/>
      <c r="F364" s="45" t="s">
        <v>657</v>
      </c>
      <c r="G364" s="45" t="s">
        <v>663</v>
      </c>
      <c r="H364" s="46" t="s">
        <v>668</v>
      </c>
      <c r="I364" s="45" t="s">
        <v>57</v>
      </c>
      <c r="J364" s="47" t="s">
        <v>58</v>
      </c>
    </row>
    <row r="365" spans="2:10" x14ac:dyDescent="0.25">
      <c r="B365" s="54">
        <v>1</v>
      </c>
      <c r="C365" s="420">
        <v>2</v>
      </c>
      <c r="D365" s="421"/>
      <c r="E365" s="422"/>
      <c r="F365" s="14">
        <v>3</v>
      </c>
      <c r="G365" s="14">
        <v>5</v>
      </c>
      <c r="H365" s="15">
        <v>6</v>
      </c>
      <c r="I365" s="14">
        <v>7</v>
      </c>
      <c r="J365" s="55">
        <v>8</v>
      </c>
    </row>
    <row r="366" spans="2:10" ht="27.75" customHeight="1" x14ac:dyDescent="0.25">
      <c r="B366" s="105">
        <v>8</v>
      </c>
      <c r="C366" s="426" t="s">
        <v>13</v>
      </c>
      <c r="D366" s="426"/>
      <c r="E366" s="426"/>
      <c r="F366" s="106">
        <f>SUM(F367:F367)</f>
        <v>100000</v>
      </c>
      <c r="G366" s="106">
        <f>SUM(G367:G367)</f>
        <v>0</v>
      </c>
      <c r="H366" s="106">
        <f>SUM(H367:H367)</f>
        <v>0</v>
      </c>
      <c r="I366" s="95">
        <f>H366/F366*100</f>
        <v>0</v>
      </c>
      <c r="J366" s="96" t="e">
        <f>H366/G366*100</f>
        <v>#DIV/0!</v>
      </c>
    </row>
    <row r="367" spans="2:10" x14ac:dyDescent="0.25">
      <c r="B367" s="20">
        <v>844</v>
      </c>
      <c r="C367" s="371" t="s">
        <v>247</v>
      </c>
      <c r="D367" s="371"/>
      <c r="E367" s="371"/>
      <c r="F367" s="17">
        <f>F409</f>
        <v>100000</v>
      </c>
      <c r="G367" s="17">
        <v>0</v>
      </c>
      <c r="H367" s="22">
        <f>G409</f>
        <v>0</v>
      </c>
      <c r="I367" s="89">
        <f>H367/F367*100</f>
        <v>0</v>
      </c>
      <c r="J367" s="94" t="e">
        <f>H367/G367*100</f>
        <v>#DIV/0!</v>
      </c>
    </row>
    <row r="368" spans="2:10" x14ac:dyDescent="0.25">
      <c r="B368" s="204" t="s">
        <v>554</v>
      </c>
      <c r="C368" s="513" t="s">
        <v>555</v>
      </c>
      <c r="D368" s="514"/>
      <c r="E368" s="515"/>
      <c r="F368" s="215">
        <v>0</v>
      </c>
      <c r="G368" s="215">
        <v>0</v>
      </c>
      <c r="H368" s="213">
        <v>0</v>
      </c>
      <c r="I368" s="238"/>
      <c r="J368" s="239"/>
    </row>
    <row r="369" spans="2:10" ht="15.75" thickBot="1" x14ac:dyDescent="0.3">
      <c r="B369" s="104"/>
      <c r="C369" s="386" t="s">
        <v>157</v>
      </c>
      <c r="D369" s="386"/>
      <c r="E369" s="386"/>
      <c r="F369" s="32">
        <f>F366</f>
        <v>100000</v>
      </c>
      <c r="G369" s="32">
        <f>G366</f>
        <v>0</v>
      </c>
      <c r="H369" s="32">
        <f>H366</f>
        <v>0</v>
      </c>
      <c r="I369" s="32">
        <f>H369/F369*100</f>
        <v>0</v>
      </c>
      <c r="J369" s="109" t="e">
        <f>H369/G369*100</f>
        <v>#DIV/0!</v>
      </c>
    </row>
    <row r="379" spans="2:10" x14ac:dyDescent="0.25">
      <c r="B379" s="387" t="s">
        <v>249</v>
      </c>
      <c r="C379" s="387"/>
      <c r="D379" s="387"/>
      <c r="E379" s="387"/>
      <c r="F379" s="387"/>
      <c r="G379" s="387"/>
    </row>
    <row r="380" spans="2:10" ht="15.75" thickBot="1" x14ac:dyDescent="0.3"/>
    <row r="381" spans="2:10" ht="33.75" customHeight="1" x14ac:dyDescent="0.25">
      <c r="B381" s="44" t="s">
        <v>18</v>
      </c>
      <c r="C381" s="415" t="s">
        <v>19</v>
      </c>
      <c r="D381" s="415"/>
      <c r="E381" s="415"/>
      <c r="F381" s="45" t="s">
        <v>657</v>
      </c>
      <c r="G381" s="45" t="s">
        <v>663</v>
      </c>
      <c r="H381" s="46" t="s">
        <v>668</v>
      </c>
      <c r="I381" s="45" t="s">
        <v>57</v>
      </c>
      <c r="J381" s="47" t="s">
        <v>58</v>
      </c>
    </row>
    <row r="382" spans="2:10" x14ac:dyDescent="0.25">
      <c r="B382" s="54">
        <v>1</v>
      </c>
      <c r="C382" s="420">
        <v>2</v>
      </c>
      <c r="D382" s="421"/>
      <c r="E382" s="422"/>
      <c r="F382" s="14">
        <v>3</v>
      </c>
      <c r="G382" s="14">
        <v>5</v>
      </c>
      <c r="H382" s="15">
        <v>6</v>
      </c>
      <c r="I382" s="14">
        <v>7</v>
      </c>
      <c r="J382" s="55">
        <v>8</v>
      </c>
    </row>
    <row r="383" spans="2:10" ht="24" customHeight="1" x14ac:dyDescent="0.25">
      <c r="B383" s="108">
        <v>5</v>
      </c>
      <c r="C383" s="427" t="s">
        <v>14</v>
      </c>
      <c r="D383" s="428"/>
      <c r="E383" s="428"/>
      <c r="F383" s="106">
        <f>SUM(F384)</f>
        <v>183816.35</v>
      </c>
      <c r="G383" s="106">
        <f t="shared" ref="G383:H383" si="69">SUM(G384)</f>
        <v>99800</v>
      </c>
      <c r="H383" s="106">
        <f t="shared" si="69"/>
        <v>99771.040000000008</v>
      </c>
      <c r="I383" s="95">
        <f>H383/F383*100</f>
        <v>54.277565624603042</v>
      </c>
      <c r="J383" s="96">
        <f>H383/G383*100</f>
        <v>99.970981963927869</v>
      </c>
    </row>
    <row r="384" spans="2:10" ht="24" customHeight="1" x14ac:dyDescent="0.25">
      <c r="B384" s="214">
        <v>544</v>
      </c>
      <c r="C384" s="376" t="s">
        <v>250</v>
      </c>
      <c r="D384" s="377"/>
      <c r="E384" s="378"/>
      <c r="F384" s="17">
        <v>183816.35</v>
      </c>
      <c r="G384" s="22">
        <v>99800</v>
      </c>
      <c r="H384" s="17">
        <f>G415</f>
        <v>99771.040000000008</v>
      </c>
      <c r="I384" s="89">
        <f>H384/F384*100</f>
        <v>54.277565624603042</v>
      </c>
      <c r="J384" s="94">
        <f>H384/G384*100</f>
        <v>99.970981963927869</v>
      </c>
    </row>
    <row r="385" spans="2:13" ht="16.5" customHeight="1" x14ac:dyDescent="0.25">
      <c r="B385" s="216" t="s">
        <v>532</v>
      </c>
      <c r="C385" s="360" t="s">
        <v>153</v>
      </c>
      <c r="D385" s="361"/>
      <c r="E385" s="362"/>
      <c r="F385" s="215">
        <v>183816.35</v>
      </c>
      <c r="G385" s="213">
        <v>50000</v>
      </c>
      <c r="H385" s="215">
        <v>49771.040000000001</v>
      </c>
      <c r="I385" s="238"/>
      <c r="J385" s="239"/>
    </row>
    <row r="386" spans="2:13" ht="18" customHeight="1" x14ac:dyDescent="0.25">
      <c r="B386" s="216" t="s">
        <v>539</v>
      </c>
      <c r="C386" s="360" t="s">
        <v>540</v>
      </c>
      <c r="D386" s="361"/>
      <c r="E386" s="362"/>
      <c r="F386" s="215">
        <v>0</v>
      </c>
      <c r="G386" s="213">
        <v>49800</v>
      </c>
      <c r="H386" s="215">
        <v>0</v>
      </c>
      <c r="I386" s="238"/>
      <c r="J386" s="239"/>
      <c r="M386" s="107"/>
    </row>
    <row r="387" spans="2:13" ht="18" customHeight="1" x14ac:dyDescent="0.25">
      <c r="B387" s="216" t="s">
        <v>535</v>
      </c>
      <c r="C387" s="360" t="s">
        <v>536</v>
      </c>
      <c r="D387" s="361"/>
      <c r="E387" s="362"/>
      <c r="F387" s="215">
        <v>0</v>
      </c>
      <c r="G387" s="213"/>
      <c r="H387" s="215">
        <v>0</v>
      </c>
      <c r="I387" s="238"/>
      <c r="J387" s="239"/>
    </row>
    <row r="388" spans="2:13" ht="18.75" customHeight="1" x14ac:dyDescent="0.25">
      <c r="B388" s="216" t="s">
        <v>537</v>
      </c>
      <c r="C388" s="502" t="s">
        <v>538</v>
      </c>
      <c r="D388" s="503"/>
      <c r="E388" s="504"/>
      <c r="F388" s="215">
        <v>0</v>
      </c>
      <c r="G388" s="213">
        <v>0</v>
      </c>
      <c r="H388" s="215">
        <v>50000</v>
      </c>
      <c r="I388" s="238"/>
      <c r="J388" s="239"/>
    </row>
    <row r="389" spans="2:13" ht="15.75" thickBot="1" x14ac:dyDescent="0.3">
      <c r="B389" s="104"/>
      <c r="C389" s="386" t="s">
        <v>157</v>
      </c>
      <c r="D389" s="386"/>
      <c r="E389" s="386"/>
      <c r="F389" s="32">
        <f>F383</f>
        <v>183816.35</v>
      </c>
      <c r="G389" s="32">
        <f>G383</f>
        <v>99800</v>
      </c>
      <c r="H389" s="32">
        <f>H383</f>
        <v>99771.040000000008</v>
      </c>
      <c r="I389" s="110">
        <f>H389/F389*100</f>
        <v>54.277565624603042</v>
      </c>
      <c r="J389" s="111">
        <f>H389/G389*100</f>
        <v>99.970981963927869</v>
      </c>
    </row>
    <row r="403" spans="2:10" x14ac:dyDescent="0.25">
      <c r="B403" s="387" t="s">
        <v>251</v>
      </c>
      <c r="C403" s="387"/>
      <c r="D403" s="387"/>
      <c r="E403" s="387"/>
    </row>
    <row r="404" spans="2:10" ht="15.75" thickBot="1" x14ac:dyDescent="0.3"/>
    <row r="405" spans="2:10" ht="24.75" x14ac:dyDescent="0.25">
      <c r="B405" s="117" t="s">
        <v>18</v>
      </c>
      <c r="C405" s="388" t="s">
        <v>19</v>
      </c>
      <c r="D405" s="389"/>
      <c r="E405" s="389"/>
      <c r="F405" s="118" t="s">
        <v>658</v>
      </c>
      <c r="G405" s="118" t="s">
        <v>671</v>
      </c>
      <c r="H405" s="119" t="s">
        <v>252</v>
      </c>
      <c r="I405" s="65"/>
      <c r="J405" s="65"/>
    </row>
    <row r="406" spans="2:10" x14ac:dyDescent="0.25">
      <c r="B406" s="103">
        <v>1</v>
      </c>
      <c r="C406" s="390">
        <v>2</v>
      </c>
      <c r="D406" s="391"/>
      <c r="E406" s="391"/>
      <c r="F406" s="112">
        <v>3</v>
      </c>
      <c r="G406" s="112">
        <v>4</v>
      </c>
      <c r="H406" s="120">
        <v>5</v>
      </c>
      <c r="I406" s="65"/>
      <c r="J406" s="65"/>
    </row>
    <row r="407" spans="2:10" x14ac:dyDescent="0.25">
      <c r="B407" s="121">
        <v>8</v>
      </c>
      <c r="C407" s="385" t="s">
        <v>13</v>
      </c>
      <c r="D407" s="368"/>
      <c r="E407" s="368"/>
      <c r="F407" s="113">
        <f t="shared" ref="F407:G409" si="70">F408</f>
        <v>100000</v>
      </c>
      <c r="G407" s="113">
        <f t="shared" si="70"/>
        <v>0</v>
      </c>
      <c r="H407" s="136">
        <f>G407/F407*100</f>
        <v>0</v>
      </c>
      <c r="I407" s="65"/>
      <c r="J407" s="65"/>
    </row>
    <row r="408" spans="2:10" ht="18" customHeight="1" x14ac:dyDescent="0.25">
      <c r="B408" s="122">
        <v>84</v>
      </c>
      <c r="C408" s="520" t="s">
        <v>261</v>
      </c>
      <c r="D408" s="521"/>
      <c r="E408" s="522"/>
      <c r="F408" s="114">
        <f t="shared" si="70"/>
        <v>100000</v>
      </c>
      <c r="G408" s="114">
        <f t="shared" si="70"/>
        <v>0</v>
      </c>
      <c r="H408" s="123">
        <f t="shared" ref="H408:H420" si="71">G408/F408*100</f>
        <v>0</v>
      </c>
      <c r="I408" s="65"/>
      <c r="J408" s="65"/>
    </row>
    <row r="409" spans="2:10" ht="36.75" customHeight="1" x14ac:dyDescent="0.25">
      <c r="B409" s="124">
        <v>844</v>
      </c>
      <c r="C409" s="338" t="s">
        <v>262</v>
      </c>
      <c r="D409" s="338"/>
      <c r="E409" s="339"/>
      <c r="F409" s="115">
        <f t="shared" si="70"/>
        <v>100000</v>
      </c>
      <c r="G409" s="115">
        <f t="shared" si="70"/>
        <v>0</v>
      </c>
      <c r="H409" s="125">
        <f t="shared" si="71"/>
        <v>0</v>
      </c>
      <c r="I409" s="65"/>
      <c r="J409" s="65"/>
    </row>
    <row r="410" spans="2:10" ht="27.75" customHeight="1" x14ac:dyDescent="0.25">
      <c r="B410" s="126">
        <v>8445</v>
      </c>
      <c r="C410" s="430" t="s">
        <v>263</v>
      </c>
      <c r="D410" s="430"/>
      <c r="E410" s="523"/>
      <c r="F410" s="116">
        <f>SUM(F411)</f>
        <v>100000</v>
      </c>
      <c r="G410" s="116">
        <f>SUM(G411)</f>
        <v>0</v>
      </c>
      <c r="H410" s="127">
        <f t="shared" si="71"/>
        <v>0</v>
      </c>
      <c r="I410" s="65"/>
      <c r="J410" s="65"/>
    </row>
    <row r="411" spans="2:10" ht="35.25" customHeight="1" x14ac:dyDescent="0.25">
      <c r="B411" s="20">
        <v>84451</v>
      </c>
      <c r="C411" s="335" t="s">
        <v>264</v>
      </c>
      <c r="D411" s="335"/>
      <c r="E411" s="336"/>
      <c r="F411" s="17">
        <v>100000</v>
      </c>
      <c r="G411" s="17">
        <v>0</v>
      </c>
      <c r="H411" s="69">
        <f t="shared" si="71"/>
        <v>0</v>
      </c>
      <c r="I411" s="65"/>
      <c r="J411" s="65"/>
    </row>
    <row r="412" spans="2:10" ht="17.25" customHeight="1" x14ac:dyDescent="0.25">
      <c r="B412" s="431" t="s">
        <v>260</v>
      </c>
      <c r="C412" s="432"/>
      <c r="D412" s="432"/>
      <c r="E412" s="433"/>
      <c r="F412" s="134">
        <f>F407</f>
        <v>100000</v>
      </c>
      <c r="G412" s="134">
        <f>G407</f>
        <v>0</v>
      </c>
      <c r="H412" s="137">
        <f t="shared" si="71"/>
        <v>0</v>
      </c>
      <c r="I412" s="65"/>
      <c r="J412" s="65"/>
    </row>
    <row r="413" spans="2:10" ht="37.5" customHeight="1" x14ac:dyDescent="0.25">
      <c r="B413" s="128">
        <v>5</v>
      </c>
      <c r="C413" s="368" t="s">
        <v>253</v>
      </c>
      <c r="D413" s="368"/>
      <c r="E413" s="368"/>
      <c r="F413" s="113">
        <f>F414</f>
        <v>183816.35</v>
      </c>
      <c r="G413" s="113">
        <f>G414</f>
        <v>99771.040000000008</v>
      </c>
      <c r="H413" s="136">
        <f t="shared" si="71"/>
        <v>54.277565624603042</v>
      </c>
      <c r="I413" s="65"/>
      <c r="J413" s="65"/>
    </row>
    <row r="414" spans="2:10" ht="25.5" customHeight="1" x14ac:dyDescent="0.25">
      <c r="B414" s="129">
        <v>54</v>
      </c>
      <c r="C414" s="429" t="s">
        <v>254</v>
      </c>
      <c r="D414" s="429"/>
      <c r="E414" s="429"/>
      <c r="F414" s="114">
        <f>F415</f>
        <v>183816.35</v>
      </c>
      <c r="G414" s="114">
        <f>G415</f>
        <v>99771.040000000008</v>
      </c>
      <c r="H414" s="123">
        <f t="shared" si="71"/>
        <v>54.277565624603042</v>
      </c>
      <c r="I414" s="65"/>
      <c r="J414" s="65"/>
    </row>
    <row r="415" spans="2:10" ht="34.5" customHeight="1" x14ac:dyDescent="0.25">
      <c r="B415" s="130">
        <v>544</v>
      </c>
      <c r="C415" s="338" t="s">
        <v>250</v>
      </c>
      <c r="D415" s="338"/>
      <c r="E415" s="338"/>
      <c r="F415" s="115">
        <f>F416+F418</f>
        <v>183816.35</v>
      </c>
      <c r="G415" s="115">
        <f>G416+G418</f>
        <v>99771.040000000008</v>
      </c>
      <c r="H415" s="125">
        <f t="shared" si="71"/>
        <v>54.277565624603042</v>
      </c>
      <c r="I415" s="65"/>
      <c r="J415" s="65"/>
    </row>
    <row r="416" spans="2:10" ht="35.25" customHeight="1" x14ac:dyDescent="0.25">
      <c r="B416" s="131">
        <v>5443</v>
      </c>
      <c r="C416" s="430" t="s">
        <v>255</v>
      </c>
      <c r="D416" s="430"/>
      <c r="E416" s="430"/>
      <c r="F416" s="116">
        <f>SUM(F417)</f>
        <v>49770.97</v>
      </c>
      <c r="G416" s="116">
        <f>SUM(G417)</f>
        <v>49771.040000000001</v>
      </c>
      <c r="H416" s="127">
        <f t="shared" si="71"/>
        <v>100.00014064423499</v>
      </c>
      <c r="I416" s="65"/>
      <c r="J416" s="65"/>
    </row>
    <row r="417" spans="2:10" ht="36.75" customHeight="1" x14ac:dyDescent="0.25">
      <c r="B417" s="62">
        <v>54432</v>
      </c>
      <c r="C417" s="335" t="s">
        <v>256</v>
      </c>
      <c r="D417" s="335"/>
      <c r="E417" s="335"/>
      <c r="F417" s="17">
        <v>49770.97</v>
      </c>
      <c r="G417" s="17">
        <v>49771.040000000001</v>
      </c>
      <c r="H417" s="69">
        <f t="shared" si="71"/>
        <v>100.00014064423499</v>
      </c>
      <c r="I417" s="65"/>
      <c r="J417" s="65"/>
    </row>
    <row r="418" spans="2:10" ht="36.75" customHeight="1" x14ac:dyDescent="0.25">
      <c r="B418" s="131">
        <v>5445</v>
      </c>
      <c r="C418" s="430" t="s">
        <v>257</v>
      </c>
      <c r="D418" s="430"/>
      <c r="E418" s="430"/>
      <c r="F418" s="116">
        <f>SUM(F419)</f>
        <v>134045.38</v>
      </c>
      <c r="G418" s="116">
        <f>SUM(G419)</f>
        <v>50000</v>
      </c>
      <c r="H418" s="127">
        <f t="shared" si="71"/>
        <v>37.300800669146525</v>
      </c>
      <c r="I418" s="65"/>
      <c r="J418" s="65"/>
    </row>
    <row r="419" spans="2:10" ht="37.5" customHeight="1" x14ac:dyDescent="0.25">
      <c r="B419" s="62">
        <v>54451</v>
      </c>
      <c r="C419" s="335" t="s">
        <v>258</v>
      </c>
      <c r="D419" s="335"/>
      <c r="E419" s="335"/>
      <c r="F419" s="17">
        <v>134045.38</v>
      </c>
      <c r="G419" s="17">
        <v>50000</v>
      </c>
      <c r="H419" s="69">
        <f t="shared" si="71"/>
        <v>37.300800669146525</v>
      </c>
      <c r="I419" s="65"/>
      <c r="J419" s="65"/>
    </row>
    <row r="420" spans="2:10" ht="15.75" thickBot="1" x14ac:dyDescent="0.3">
      <c r="B420" s="511" t="s">
        <v>259</v>
      </c>
      <c r="C420" s="512"/>
      <c r="D420" s="512"/>
      <c r="E420" s="512"/>
      <c r="F420" s="132">
        <f>F413</f>
        <v>183816.35</v>
      </c>
      <c r="G420" s="132">
        <f>G413</f>
        <v>99771.040000000008</v>
      </c>
      <c r="H420" s="133">
        <f t="shared" si="71"/>
        <v>54.277565624603042</v>
      </c>
      <c r="I420" s="65"/>
      <c r="J420" s="65"/>
    </row>
    <row r="421" spans="2:10" ht="17.25" customHeight="1" x14ac:dyDescent="0.25">
      <c r="B421" s="39"/>
      <c r="C421" s="335"/>
      <c r="D421" s="335"/>
      <c r="E421" s="335"/>
      <c r="F421" s="22"/>
      <c r="G421" s="22"/>
      <c r="H421" s="65"/>
      <c r="I421" s="65"/>
      <c r="J421" s="65"/>
    </row>
    <row r="422" spans="2:10" ht="17.25" customHeight="1" x14ac:dyDescent="0.25">
      <c r="B422" s="39"/>
      <c r="C422" s="319"/>
      <c r="D422" s="319"/>
      <c r="E422" s="319"/>
      <c r="F422" s="22"/>
      <c r="G422" s="22"/>
      <c r="H422" s="65"/>
      <c r="I422" s="65"/>
      <c r="J422" s="65"/>
    </row>
    <row r="423" spans="2:10" ht="17.25" customHeight="1" x14ac:dyDescent="0.25">
      <c r="B423" s="39"/>
      <c r="C423" s="319"/>
      <c r="D423" s="319"/>
      <c r="E423" s="319"/>
      <c r="F423" s="22"/>
      <c r="G423" s="22"/>
      <c r="H423" s="65"/>
      <c r="I423" s="65"/>
      <c r="J423" s="65"/>
    </row>
    <row r="424" spans="2:10" ht="17.25" customHeight="1" x14ac:dyDescent="0.25">
      <c r="B424" s="39"/>
      <c r="C424" s="319"/>
      <c r="D424" s="319"/>
      <c r="E424" s="319"/>
      <c r="F424" s="22"/>
      <c r="G424" s="22"/>
      <c r="H424" s="65"/>
      <c r="I424" s="65"/>
      <c r="J424" s="65"/>
    </row>
    <row r="425" spans="2:10" ht="17.25" customHeight="1" x14ac:dyDescent="0.25">
      <c r="B425" s="39"/>
      <c r="C425" s="319"/>
      <c r="D425" s="319"/>
      <c r="E425" s="319"/>
      <c r="F425" s="22"/>
      <c r="G425" s="22"/>
      <c r="H425" s="65"/>
      <c r="I425" s="65"/>
      <c r="J425" s="65"/>
    </row>
    <row r="426" spans="2:10" ht="17.25" customHeight="1" x14ac:dyDescent="0.25">
      <c r="B426" s="39"/>
      <c r="C426" s="319"/>
      <c r="D426" s="319"/>
      <c r="E426" s="319"/>
      <c r="F426" s="22"/>
      <c r="G426" s="22"/>
      <c r="H426" s="65"/>
      <c r="I426" s="65"/>
      <c r="J426" s="65"/>
    </row>
    <row r="427" spans="2:10" ht="17.25" customHeight="1" x14ac:dyDescent="0.25">
      <c r="B427" s="39"/>
      <c r="C427" s="319"/>
      <c r="D427" s="319"/>
      <c r="E427" s="319"/>
      <c r="F427" s="22"/>
      <c r="G427" s="22"/>
      <c r="H427" s="65"/>
      <c r="I427" s="65"/>
      <c r="J427" s="65"/>
    </row>
    <row r="428" spans="2:10" ht="17.25" customHeight="1" x14ac:dyDescent="0.25">
      <c r="B428" s="39"/>
      <c r="C428" s="319"/>
      <c r="D428" s="319"/>
      <c r="E428" s="319"/>
      <c r="F428" s="22"/>
      <c r="G428" s="22"/>
      <c r="H428" s="65"/>
      <c r="I428" s="65"/>
      <c r="J428" s="65"/>
    </row>
    <row r="429" spans="2:10" ht="17.25" customHeight="1" x14ac:dyDescent="0.25">
      <c r="B429" s="39"/>
      <c r="C429" s="319"/>
      <c r="D429" s="319"/>
      <c r="E429" s="319"/>
      <c r="F429" s="22"/>
      <c r="G429" s="22"/>
      <c r="H429" s="65"/>
      <c r="I429" s="65"/>
      <c r="J429" s="65"/>
    </row>
    <row r="430" spans="2:10" ht="17.25" customHeight="1" x14ac:dyDescent="0.25">
      <c r="B430" s="39"/>
      <c r="C430" s="319"/>
      <c r="D430" s="319"/>
      <c r="E430" s="319"/>
      <c r="F430" s="22"/>
      <c r="G430" s="22"/>
      <c r="H430" s="65"/>
      <c r="I430" s="65"/>
      <c r="J430" s="65"/>
    </row>
    <row r="431" spans="2:10" ht="17.25" customHeight="1" x14ac:dyDescent="0.25">
      <c r="B431" s="39"/>
      <c r="C431" s="319"/>
      <c r="D431" s="319"/>
      <c r="E431" s="319"/>
      <c r="F431" s="22"/>
      <c r="G431" s="22"/>
      <c r="H431" s="65"/>
      <c r="I431" s="65"/>
      <c r="J431" s="65"/>
    </row>
    <row r="432" spans="2:10" ht="17.25" customHeight="1" x14ac:dyDescent="0.25">
      <c r="B432" s="39"/>
      <c r="C432" s="319"/>
      <c r="D432" s="319"/>
      <c r="E432" s="319"/>
      <c r="F432" s="22"/>
      <c r="G432" s="22"/>
      <c r="H432" s="65"/>
      <c r="I432" s="65"/>
      <c r="J432" s="65"/>
    </row>
    <row r="433" spans="2:10" ht="17.25" customHeight="1" x14ac:dyDescent="0.25">
      <c r="B433" s="39"/>
      <c r="C433" s="319"/>
      <c r="D433" s="319"/>
      <c r="E433" s="319"/>
      <c r="F433" s="22"/>
      <c r="G433" s="22"/>
      <c r="H433" s="65"/>
      <c r="I433" s="65"/>
      <c r="J433" s="65"/>
    </row>
    <row r="434" spans="2:10" ht="17.25" customHeight="1" x14ac:dyDescent="0.25">
      <c r="B434" s="39"/>
      <c r="C434" s="319"/>
      <c r="D434" s="319"/>
      <c r="E434" s="319"/>
      <c r="F434" s="22"/>
      <c r="G434" s="22"/>
      <c r="H434" s="65"/>
      <c r="I434" s="65"/>
      <c r="J434" s="65"/>
    </row>
    <row r="435" spans="2:10" ht="17.25" customHeight="1" x14ac:dyDescent="0.25">
      <c r="B435" s="39"/>
      <c r="C435" s="319"/>
      <c r="D435" s="319"/>
      <c r="E435" s="319"/>
      <c r="F435" s="22"/>
      <c r="G435" s="22"/>
      <c r="H435" s="65"/>
      <c r="I435" s="65"/>
      <c r="J435" s="65"/>
    </row>
    <row r="436" spans="2:10" x14ac:dyDescent="0.25">
      <c r="B436" s="39"/>
      <c r="C436" s="319"/>
      <c r="D436" s="319"/>
      <c r="E436" s="319"/>
      <c r="F436" s="22"/>
      <c r="G436" s="22"/>
      <c r="H436" s="65"/>
      <c r="I436" s="65"/>
      <c r="J436" s="65"/>
    </row>
    <row r="437" spans="2:10" x14ac:dyDescent="0.25">
      <c r="B437" s="409" t="s">
        <v>265</v>
      </c>
      <c r="C437" s="409"/>
      <c r="D437" s="409"/>
      <c r="E437" s="409"/>
      <c r="F437" s="409"/>
      <c r="G437" s="409"/>
      <c r="H437" s="409"/>
      <c r="I437" s="409"/>
    </row>
    <row r="438" spans="2:10" x14ac:dyDescent="0.25">
      <c r="C438" s="102"/>
      <c r="D438" s="102"/>
      <c r="E438" s="102"/>
      <c r="F438" s="102"/>
      <c r="G438" s="102"/>
    </row>
    <row r="439" spans="2:10" x14ac:dyDescent="0.25">
      <c r="C439" s="102"/>
      <c r="D439" s="102"/>
      <c r="E439" s="102"/>
      <c r="F439" s="102"/>
      <c r="G439" s="102"/>
    </row>
    <row r="441" spans="2:10" x14ac:dyDescent="0.25">
      <c r="B441" s="387" t="s">
        <v>266</v>
      </c>
      <c r="C441" s="387"/>
      <c r="D441" s="387"/>
      <c r="E441" s="387"/>
      <c r="F441" s="387"/>
    </row>
    <row r="442" spans="2:10" ht="15.75" thickBot="1" x14ac:dyDescent="0.3"/>
    <row r="443" spans="2:10" ht="24.75" x14ac:dyDescent="0.25">
      <c r="B443" s="146" t="s">
        <v>18</v>
      </c>
      <c r="C443" s="519" t="s">
        <v>307</v>
      </c>
      <c r="D443" s="519"/>
      <c r="E443" s="519"/>
      <c r="F443" s="135" t="s">
        <v>663</v>
      </c>
      <c r="G443" s="140" t="s">
        <v>664</v>
      </c>
      <c r="H443" s="141" t="s">
        <v>252</v>
      </c>
    </row>
    <row r="444" spans="2:10" x14ac:dyDescent="0.25">
      <c r="B444" s="147">
        <v>1</v>
      </c>
      <c r="C444" s="510">
        <v>2</v>
      </c>
      <c r="D444" s="510"/>
      <c r="E444" s="510"/>
      <c r="F444" s="148">
        <v>3</v>
      </c>
      <c r="G444" s="149">
        <v>4</v>
      </c>
      <c r="H444" s="150">
        <v>5</v>
      </c>
    </row>
    <row r="445" spans="2:10" x14ac:dyDescent="0.25">
      <c r="B445" s="142" t="s">
        <v>270</v>
      </c>
      <c r="C445" s="505" t="s">
        <v>267</v>
      </c>
      <c r="D445" s="505"/>
      <c r="E445" s="505"/>
      <c r="F445" s="139">
        <f>SUM(F446)</f>
        <v>30600</v>
      </c>
      <c r="G445" s="139">
        <f>SUM(G446)</f>
        <v>2518.8000000000002</v>
      </c>
      <c r="H445" s="143">
        <f>G445/F445*100</f>
        <v>8.2313725490196088</v>
      </c>
    </row>
    <row r="446" spans="2:10" x14ac:dyDescent="0.25">
      <c r="B446" s="144" t="s">
        <v>271</v>
      </c>
      <c r="C446" s="371" t="s">
        <v>272</v>
      </c>
      <c r="D446" s="371"/>
      <c r="E446" s="371"/>
      <c r="F446" s="16">
        <f>F491</f>
        <v>30600</v>
      </c>
      <c r="G446" s="21">
        <f>G491</f>
        <v>2518.8000000000002</v>
      </c>
      <c r="H446" s="145">
        <f>G446/F446*100</f>
        <v>8.2313725490196088</v>
      </c>
    </row>
    <row r="447" spans="2:10" x14ac:dyDescent="0.25">
      <c r="B447" s="142" t="s">
        <v>273</v>
      </c>
      <c r="C447" s="505" t="s">
        <v>268</v>
      </c>
      <c r="D447" s="505"/>
      <c r="E447" s="505"/>
      <c r="F447" s="139">
        <f>SUM(F448:F455)</f>
        <v>2081100</v>
      </c>
      <c r="G447" s="274">
        <f>SUM(G448:G455)</f>
        <v>1749065.03</v>
      </c>
      <c r="H447" s="143">
        <f>G447/F447*100</f>
        <v>84.045217913603381</v>
      </c>
    </row>
    <row r="448" spans="2:10" x14ac:dyDescent="0.25">
      <c r="B448" s="144" t="s">
        <v>274</v>
      </c>
      <c r="C448" s="371" t="s">
        <v>275</v>
      </c>
      <c r="D448" s="371"/>
      <c r="E448" s="371"/>
      <c r="F448" s="16">
        <f>F509</f>
        <v>578500</v>
      </c>
      <c r="G448" s="21">
        <f>G509</f>
        <v>505180.53</v>
      </c>
      <c r="H448" s="145">
        <f t="shared" ref="H448:H455" si="72">G448/F448*100</f>
        <v>87.325934312878132</v>
      </c>
    </row>
    <row r="449" spans="2:8" x14ac:dyDescent="0.25">
      <c r="B449" s="144" t="s">
        <v>276</v>
      </c>
      <c r="C449" s="371" t="s">
        <v>277</v>
      </c>
      <c r="D449" s="371"/>
      <c r="E449" s="371"/>
      <c r="F449" s="16">
        <f>F589</f>
        <v>1066300</v>
      </c>
      <c r="G449" s="21">
        <f>G589</f>
        <v>823797.16999999993</v>
      </c>
      <c r="H449" s="145">
        <f t="shared" si="72"/>
        <v>77.257541967551333</v>
      </c>
    </row>
    <row r="450" spans="2:8" x14ac:dyDescent="0.25">
      <c r="B450" s="144" t="s">
        <v>278</v>
      </c>
      <c r="C450" s="371" t="s">
        <v>279</v>
      </c>
      <c r="D450" s="371"/>
      <c r="E450" s="371"/>
      <c r="F450" s="16">
        <f>F744</f>
        <v>20000</v>
      </c>
      <c r="G450" s="21">
        <f>G744</f>
        <v>24887.25</v>
      </c>
      <c r="H450" s="145">
        <f t="shared" si="72"/>
        <v>124.43625</v>
      </c>
    </row>
    <row r="451" spans="2:8" x14ac:dyDescent="0.25">
      <c r="B451" s="144" t="s">
        <v>280</v>
      </c>
      <c r="C451" s="371" t="s">
        <v>281</v>
      </c>
      <c r="D451" s="371"/>
      <c r="E451" s="371"/>
      <c r="F451" s="16">
        <f>F788</f>
        <v>75500</v>
      </c>
      <c r="G451" s="21">
        <f>G788</f>
        <v>73253.78</v>
      </c>
      <c r="H451" s="145">
        <f t="shared" si="72"/>
        <v>97.02487417218542</v>
      </c>
    </row>
    <row r="452" spans="2:8" x14ac:dyDescent="0.25">
      <c r="B452" s="144" t="s">
        <v>282</v>
      </c>
      <c r="C452" s="371" t="s">
        <v>283</v>
      </c>
      <c r="D452" s="371"/>
      <c r="E452" s="371"/>
      <c r="F452" s="16">
        <f>F820</f>
        <v>173800</v>
      </c>
      <c r="G452" s="21">
        <f>G820</f>
        <v>167793.35</v>
      </c>
      <c r="H452" s="145">
        <f t="shared" si="72"/>
        <v>96.543929804372837</v>
      </c>
    </row>
    <row r="453" spans="2:8" x14ac:dyDescent="0.25">
      <c r="B453" s="144" t="s">
        <v>284</v>
      </c>
      <c r="C453" s="371" t="s">
        <v>285</v>
      </c>
      <c r="D453" s="371"/>
      <c r="E453" s="371"/>
      <c r="F453" s="16">
        <f>F871</f>
        <v>93000</v>
      </c>
      <c r="G453" s="21">
        <f>G871</f>
        <v>85083.520000000004</v>
      </c>
      <c r="H453" s="145">
        <f t="shared" si="72"/>
        <v>91.4876559139785</v>
      </c>
    </row>
    <row r="454" spans="2:8" x14ac:dyDescent="0.25">
      <c r="B454" s="144" t="s">
        <v>286</v>
      </c>
      <c r="C454" s="371" t="s">
        <v>287</v>
      </c>
      <c r="D454" s="371"/>
      <c r="E454" s="371"/>
      <c r="F454" s="16">
        <f>F920</f>
        <v>4000</v>
      </c>
      <c r="G454" s="21">
        <f>G920</f>
        <v>5210.41</v>
      </c>
      <c r="H454" s="145">
        <f t="shared" si="72"/>
        <v>130.26024999999998</v>
      </c>
    </row>
    <row r="455" spans="2:8" ht="24" customHeight="1" x14ac:dyDescent="0.25">
      <c r="B455" s="144" t="s">
        <v>288</v>
      </c>
      <c r="C455" s="335" t="s">
        <v>289</v>
      </c>
      <c r="D455" s="335"/>
      <c r="E455" s="335"/>
      <c r="F455" s="16">
        <f>F954</f>
        <v>70000</v>
      </c>
      <c r="G455" s="21">
        <f>G954</f>
        <v>63859.02</v>
      </c>
      <c r="H455" s="145">
        <f t="shared" si="72"/>
        <v>91.227171428571424</v>
      </c>
    </row>
    <row r="456" spans="2:8" x14ac:dyDescent="0.25">
      <c r="B456" s="142" t="s">
        <v>290</v>
      </c>
      <c r="C456" s="505" t="s">
        <v>291</v>
      </c>
      <c r="D456" s="505"/>
      <c r="E456" s="505"/>
      <c r="F456" s="139">
        <f>SUM(F457:F458)</f>
        <v>218900</v>
      </c>
      <c r="G456" s="274">
        <f>SUM(G457:G458)</f>
        <v>186044.53000000006</v>
      </c>
      <c r="H456" s="143">
        <f>G456/F456*100</f>
        <v>84.990648698035656</v>
      </c>
    </row>
    <row r="457" spans="2:8" x14ac:dyDescent="0.25">
      <c r="B457" s="144" t="s">
        <v>292</v>
      </c>
      <c r="C457" s="371" t="s">
        <v>293</v>
      </c>
      <c r="D457" s="371"/>
      <c r="E457" s="371"/>
      <c r="F457" s="16">
        <f>F980</f>
        <v>218900</v>
      </c>
      <c r="G457" s="21">
        <f>G980</f>
        <v>186044.53000000006</v>
      </c>
      <c r="H457" s="145">
        <f t="shared" ref="H457:H458" si="73">G457/F457*100</f>
        <v>84.990648698035656</v>
      </c>
    </row>
    <row r="458" spans="2:8" x14ac:dyDescent="0.25">
      <c r="B458" s="144" t="s">
        <v>294</v>
      </c>
      <c r="C458" s="371" t="s">
        <v>295</v>
      </c>
      <c r="D458" s="371"/>
      <c r="E458" s="371"/>
      <c r="F458" s="16">
        <f>F1050</f>
        <v>0</v>
      </c>
      <c r="G458" s="21">
        <f>G1050</f>
        <v>0</v>
      </c>
      <c r="H458" s="145" t="e">
        <f t="shared" si="73"/>
        <v>#DIV/0!</v>
      </c>
    </row>
    <row r="459" spans="2:8" x14ac:dyDescent="0.25">
      <c r="B459" s="142" t="s">
        <v>296</v>
      </c>
      <c r="C459" s="505" t="s">
        <v>269</v>
      </c>
      <c r="D459" s="505"/>
      <c r="E459" s="505"/>
      <c r="F459" s="139">
        <f>SUM(F460:F461)</f>
        <v>260700</v>
      </c>
      <c r="G459" s="274">
        <f>SUM(G460:G461)</f>
        <v>232043.61</v>
      </c>
      <c r="H459" s="143">
        <f>G459/F459*100</f>
        <v>89.007905638665136</v>
      </c>
    </row>
    <row r="460" spans="2:8" x14ac:dyDescent="0.25">
      <c r="B460" s="144" t="s">
        <v>297</v>
      </c>
      <c r="C460" s="371" t="s">
        <v>298</v>
      </c>
      <c r="D460" s="371"/>
      <c r="E460" s="371"/>
      <c r="F460" s="16">
        <f>F1058</f>
        <v>260000</v>
      </c>
      <c r="G460" s="21">
        <f>G1058</f>
        <v>231379.99</v>
      </c>
      <c r="H460" s="145">
        <f t="shared" ref="H460:H461" si="74">G460/F460*100</f>
        <v>88.992303846153845</v>
      </c>
    </row>
    <row r="461" spans="2:8" x14ac:dyDescent="0.25">
      <c r="B461" s="144" t="s">
        <v>299</v>
      </c>
      <c r="C461" s="371" t="s">
        <v>300</v>
      </c>
      <c r="D461" s="371"/>
      <c r="E461" s="371"/>
      <c r="F461" s="16">
        <f>F1102</f>
        <v>700</v>
      </c>
      <c r="G461" s="21">
        <f>G1102</f>
        <v>663.62</v>
      </c>
      <c r="H461" s="145">
        <f t="shared" si="74"/>
        <v>94.80285714285715</v>
      </c>
    </row>
    <row r="462" spans="2:8" x14ac:dyDescent="0.25">
      <c r="B462" s="142" t="s">
        <v>301</v>
      </c>
      <c r="C462" s="505" t="s">
        <v>302</v>
      </c>
      <c r="D462" s="505"/>
      <c r="E462" s="505"/>
      <c r="F462" s="139">
        <f>SUM(F463)</f>
        <v>35000</v>
      </c>
      <c r="G462" s="274">
        <f>SUM(G463)</f>
        <v>39636.53</v>
      </c>
      <c r="H462" s="143">
        <f>G462/F462*100</f>
        <v>113.24722857142856</v>
      </c>
    </row>
    <row r="463" spans="2:8" x14ac:dyDescent="0.25">
      <c r="B463" s="144" t="s">
        <v>303</v>
      </c>
      <c r="C463" s="371" t="s">
        <v>304</v>
      </c>
      <c r="D463" s="371"/>
      <c r="E463" s="371"/>
      <c r="F463" s="16">
        <f>F1110</f>
        <v>35000</v>
      </c>
      <c r="G463" s="21">
        <f>G1110</f>
        <v>39636.53</v>
      </c>
      <c r="H463" s="145">
        <f>G463/F463*100</f>
        <v>113.24722857142856</v>
      </c>
    </row>
    <row r="464" spans="2:8" ht="15.75" thickBot="1" x14ac:dyDescent="0.3">
      <c r="B464" s="506" t="s">
        <v>305</v>
      </c>
      <c r="C464" s="507"/>
      <c r="D464" s="507"/>
      <c r="E464" s="507"/>
      <c r="F464" s="151">
        <f>F445+F447+F456+F459+F462</f>
        <v>2626300</v>
      </c>
      <c r="G464" s="275">
        <f>G445+G447+G456+G459+G462</f>
        <v>2209308.5</v>
      </c>
      <c r="H464" s="152">
        <f>G464/F464*100</f>
        <v>84.122472680196466</v>
      </c>
    </row>
    <row r="465" spans="2:8" x14ac:dyDescent="0.25">
      <c r="B465" s="138"/>
      <c r="C465" s="65"/>
      <c r="D465" s="65"/>
      <c r="E465" s="65"/>
      <c r="F465" s="21"/>
      <c r="G465" s="21"/>
      <c r="H465" s="21"/>
    </row>
    <row r="466" spans="2:8" x14ac:dyDescent="0.25">
      <c r="B466" s="138"/>
      <c r="C466" s="65"/>
      <c r="D466" s="65"/>
      <c r="E466" s="65"/>
      <c r="F466" s="21"/>
      <c r="G466" s="21"/>
      <c r="H466" s="21"/>
    </row>
    <row r="467" spans="2:8" x14ac:dyDescent="0.25">
      <c r="B467" s="138"/>
      <c r="C467" s="65"/>
      <c r="D467" s="65"/>
      <c r="E467" s="65"/>
      <c r="F467" s="21"/>
      <c r="G467" s="21"/>
      <c r="H467" s="21"/>
    </row>
    <row r="468" spans="2:8" x14ac:dyDescent="0.25">
      <c r="B468" s="138"/>
      <c r="C468" s="65"/>
      <c r="D468" s="65"/>
      <c r="E468" s="65"/>
      <c r="F468" s="21"/>
      <c r="G468" s="21"/>
      <c r="H468" s="21"/>
    </row>
    <row r="469" spans="2:8" x14ac:dyDescent="0.25">
      <c r="B469" s="138"/>
      <c r="C469" s="65"/>
      <c r="D469" s="65"/>
      <c r="E469" s="65"/>
      <c r="F469" s="21"/>
      <c r="G469" s="21"/>
      <c r="H469" s="21"/>
    </row>
    <row r="470" spans="2:8" x14ac:dyDescent="0.25">
      <c r="B470" s="138"/>
      <c r="C470" s="65"/>
      <c r="D470" s="65"/>
      <c r="E470" s="65"/>
      <c r="F470" s="21"/>
      <c r="G470" s="21"/>
      <c r="H470" s="21"/>
    </row>
    <row r="471" spans="2:8" x14ac:dyDescent="0.25">
      <c r="B471" s="138"/>
      <c r="C471" s="65"/>
      <c r="D471" s="65"/>
      <c r="E471" s="65"/>
      <c r="F471" s="21"/>
      <c r="G471" s="21"/>
      <c r="H471" s="21"/>
    </row>
    <row r="472" spans="2:8" x14ac:dyDescent="0.25">
      <c r="B472" s="138"/>
      <c r="C472" s="65"/>
      <c r="D472" s="65"/>
      <c r="E472" s="65"/>
      <c r="F472" s="21"/>
      <c r="G472" s="21"/>
      <c r="H472" s="21"/>
    </row>
    <row r="473" spans="2:8" x14ac:dyDescent="0.25">
      <c r="B473" s="138"/>
      <c r="C473" s="65"/>
      <c r="D473" s="65"/>
      <c r="E473" s="65"/>
      <c r="F473" s="21"/>
      <c r="G473" s="21"/>
      <c r="H473" s="21"/>
    </row>
    <row r="474" spans="2:8" x14ac:dyDescent="0.25">
      <c r="B474" s="138"/>
      <c r="C474" s="65"/>
      <c r="D474" s="65"/>
      <c r="E474" s="65"/>
      <c r="F474" s="21"/>
      <c r="G474" s="21"/>
      <c r="H474" s="21"/>
    </row>
    <row r="475" spans="2:8" x14ac:dyDescent="0.25">
      <c r="B475" s="138"/>
      <c r="C475" s="65"/>
      <c r="D475" s="65"/>
      <c r="E475" s="65"/>
      <c r="F475" s="21"/>
      <c r="G475" s="21"/>
      <c r="H475" s="21"/>
    </row>
    <row r="476" spans="2:8" x14ac:dyDescent="0.25">
      <c r="B476" s="138"/>
      <c r="C476" s="65"/>
      <c r="D476" s="65"/>
      <c r="E476" s="65"/>
      <c r="F476" s="21"/>
      <c r="G476" s="21"/>
      <c r="H476" s="21"/>
    </row>
    <row r="477" spans="2:8" x14ac:dyDescent="0.25">
      <c r="B477" s="138"/>
      <c r="C477" s="65"/>
      <c r="D477" s="65"/>
      <c r="E477" s="65"/>
      <c r="F477" s="21"/>
      <c r="G477" s="21"/>
      <c r="H477" s="21"/>
    </row>
    <row r="478" spans="2:8" x14ac:dyDescent="0.25">
      <c r="B478" s="138"/>
      <c r="C478" s="65"/>
      <c r="D478" s="65"/>
      <c r="E478" s="65"/>
      <c r="F478" s="21"/>
      <c r="G478" s="21"/>
      <c r="H478" s="21"/>
    </row>
    <row r="479" spans="2:8" x14ac:dyDescent="0.25">
      <c r="B479" s="138"/>
      <c r="C479" s="65"/>
      <c r="D479" s="65"/>
      <c r="E479" s="65"/>
      <c r="F479" s="21"/>
      <c r="G479" s="21"/>
      <c r="H479" s="21"/>
    </row>
    <row r="480" spans="2:8" x14ac:dyDescent="0.25">
      <c r="B480" s="138"/>
      <c r="C480" s="65"/>
      <c r="D480" s="65"/>
      <c r="E480" s="65"/>
      <c r="F480" s="21"/>
      <c r="G480" s="21"/>
      <c r="H480" s="21"/>
    </row>
    <row r="481" spans="2:15" x14ac:dyDescent="0.25">
      <c r="B481" s="138"/>
      <c r="C481" s="65"/>
      <c r="D481" s="65"/>
      <c r="E481" s="65"/>
      <c r="F481" s="21"/>
      <c r="G481" s="21"/>
      <c r="H481" s="21"/>
    </row>
    <row r="482" spans="2:15" x14ac:dyDescent="0.25">
      <c r="B482" s="138"/>
      <c r="C482" s="65"/>
      <c r="D482" s="65"/>
      <c r="E482" s="65"/>
      <c r="F482" s="21"/>
      <c r="G482" s="21"/>
      <c r="H482" s="21"/>
    </row>
    <row r="483" spans="2:15" x14ac:dyDescent="0.25">
      <c r="B483" s="138"/>
      <c r="C483" s="65"/>
      <c r="D483" s="65"/>
      <c r="E483" s="65"/>
      <c r="F483" s="21"/>
      <c r="G483" s="21"/>
      <c r="H483" s="21"/>
    </row>
    <row r="484" spans="2:15" x14ac:dyDescent="0.25">
      <c r="B484" s="138"/>
      <c r="C484" s="65"/>
      <c r="D484" s="65"/>
      <c r="E484" s="65"/>
      <c r="F484" s="21"/>
      <c r="G484" s="21"/>
      <c r="H484" s="21"/>
    </row>
    <row r="485" spans="2:15" x14ac:dyDescent="0.25">
      <c r="B485" s="138"/>
      <c r="C485" s="65"/>
      <c r="D485" s="65"/>
      <c r="E485" s="65"/>
      <c r="F485" s="21"/>
      <c r="G485" s="21"/>
      <c r="H485" s="21"/>
    </row>
    <row r="486" spans="2:15" x14ac:dyDescent="0.25">
      <c r="B486" s="508" t="s">
        <v>306</v>
      </c>
      <c r="C486" s="508"/>
      <c r="D486" s="508"/>
      <c r="E486" s="508"/>
      <c r="F486" s="508"/>
      <c r="G486" s="21"/>
      <c r="H486" s="21"/>
    </row>
    <row r="487" spans="2:15" ht="15.75" thickBot="1" x14ac:dyDescent="0.3">
      <c r="B487" s="276"/>
      <c r="C487" s="276"/>
      <c r="D487" s="276"/>
      <c r="E487" s="276"/>
      <c r="F487" s="276"/>
      <c r="G487" s="21"/>
      <c r="H487" s="21"/>
    </row>
    <row r="488" spans="2:15" ht="24.75" x14ac:dyDescent="0.25">
      <c r="B488" s="164" t="s">
        <v>18</v>
      </c>
      <c r="C488" s="509" t="s">
        <v>160</v>
      </c>
      <c r="D488" s="509"/>
      <c r="E488" s="509"/>
      <c r="F488" s="153" t="s">
        <v>663</v>
      </c>
      <c r="G488" s="154" t="s">
        <v>672</v>
      </c>
      <c r="H488" s="165" t="s">
        <v>252</v>
      </c>
    </row>
    <row r="489" spans="2:15" ht="12" customHeight="1" x14ac:dyDescent="0.25">
      <c r="B489" s="147">
        <v>1</v>
      </c>
      <c r="C489" s="510">
        <v>2</v>
      </c>
      <c r="D489" s="510"/>
      <c r="E489" s="510"/>
      <c r="F489" s="148">
        <v>3</v>
      </c>
      <c r="G489" s="149">
        <v>4</v>
      </c>
      <c r="H489" s="150">
        <v>5</v>
      </c>
    </row>
    <row r="490" spans="2:15" ht="23.25" x14ac:dyDescent="0.25">
      <c r="B490" s="166" t="s">
        <v>309</v>
      </c>
      <c r="C490" s="368" t="s">
        <v>267</v>
      </c>
      <c r="D490" s="368"/>
      <c r="E490" s="368"/>
      <c r="F490" s="113">
        <f>F491</f>
        <v>30600</v>
      </c>
      <c r="G490" s="113">
        <f>G491</f>
        <v>2518.8000000000002</v>
      </c>
      <c r="H490" s="168">
        <f t="shared" ref="H490:H496" si="75">G490/F490*100</f>
        <v>8.2313725490196088</v>
      </c>
    </row>
    <row r="491" spans="2:15" ht="23.25" x14ac:dyDescent="0.25">
      <c r="B491" s="169" t="s">
        <v>310</v>
      </c>
      <c r="C491" s="369" t="s">
        <v>272</v>
      </c>
      <c r="D491" s="369"/>
      <c r="E491" s="369"/>
      <c r="F491" s="42">
        <f>F493</f>
        <v>30600</v>
      </c>
      <c r="G491" s="42">
        <f>G493</f>
        <v>2518.8000000000002</v>
      </c>
      <c r="H491" s="170">
        <f t="shared" si="75"/>
        <v>8.2313725490196088</v>
      </c>
      <c r="M491" s="107"/>
    </row>
    <row r="492" spans="2:15" x14ac:dyDescent="0.25">
      <c r="B492" s="218" t="s">
        <v>532</v>
      </c>
      <c r="C492" s="341" t="s">
        <v>153</v>
      </c>
      <c r="D492" s="342"/>
      <c r="E492" s="342"/>
      <c r="F492" s="221">
        <f>F495+F501+F505</f>
        <v>30600</v>
      </c>
      <c r="G492" s="221">
        <f>G495+G501+G505</f>
        <v>2518.8000000000002</v>
      </c>
      <c r="H492" s="222">
        <f t="shared" si="75"/>
        <v>8.2313725490196088</v>
      </c>
      <c r="M492" s="107"/>
    </row>
    <row r="493" spans="2:15" ht="23.25" x14ac:dyDescent="0.25">
      <c r="B493" s="171" t="s">
        <v>311</v>
      </c>
      <c r="C493" s="338" t="s">
        <v>308</v>
      </c>
      <c r="D493" s="338"/>
      <c r="E493" s="338"/>
      <c r="F493" s="115">
        <f>F494+F500+F504</f>
        <v>30600</v>
      </c>
      <c r="G493" s="115">
        <f>G494+G500+G504</f>
        <v>2518.8000000000002</v>
      </c>
      <c r="H493" s="125">
        <f t="shared" si="75"/>
        <v>8.2313725490196088</v>
      </c>
    </row>
    <row r="494" spans="2:15" ht="23.25" x14ac:dyDescent="0.25">
      <c r="B494" s="173" t="s">
        <v>312</v>
      </c>
      <c r="C494" s="350" t="s">
        <v>313</v>
      </c>
      <c r="D494" s="350"/>
      <c r="E494" s="350"/>
      <c r="F494" s="155">
        <f>F496</f>
        <v>4000</v>
      </c>
      <c r="G494" s="155">
        <f>G496</f>
        <v>1626</v>
      </c>
      <c r="H494" s="175">
        <f t="shared" si="75"/>
        <v>40.65</v>
      </c>
      <c r="M494" s="107"/>
      <c r="O494" s="107"/>
    </row>
    <row r="495" spans="2:15" x14ac:dyDescent="0.25">
      <c r="B495" s="217" t="s">
        <v>532</v>
      </c>
      <c r="C495" s="347" t="s">
        <v>153</v>
      </c>
      <c r="D495" s="347"/>
      <c r="E495" s="347"/>
      <c r="F495" s="215">
        <v>4000</v>
      </c>
      <c r="G495" s="213">
        <v>1626</v>
      </c>
      <c r="H495" s="224">
        <f t="shared" si="75"/>
        <v>40.65</v>
      </c>
    </row>
    <row r="496" spans="2:15" x14ac:dyDescent="0.25">
      <c r="B496" s="265" t="s">
        <v>588</v>
      </c>
      <c r="C496" s="344" t="s">
        <v>79</v>
      </c>
      <c r="D496" s="340"/>
      <c r="E496" s="345"/>
      <c r="F496" s="33">
        <v>4000</v>
      </c>
      <c r="G496" s="77">
        <f>SUM(G497:G499)</f>
        <v>1626</v>
      </c>
      <c r="H496" s="69">
        <f t="shared" si="75"/>
        <v>40.65</v>
      </c>
    </row>
    <row r="497" spans="1:15" ht="29.25" customHeight="1" x14ac:dyDescent="0.25">
      <c r="B497" s="176" t="s">
        <v>317</v>
      </c>
      <c r="C497" s="335" t="s">
        <v>319</v>
      </c>
      <c r="D497" s="335"/>
      <c r="E497" s="335"/>
      <c r="F497" s="17"/>
      <c r="G497" s="22">
        <v>0</v>
      </c>
      <c r="H497" s="69"/>
      <c r="M497" s="107"/>
    </row>
    <row r="498" spans="1:15" ht="18" customHeight="1" x14ac:dyDescent="0.25">
      <c r="B498" s="176" t="s">
        <v>348</v>
      </c>
      <c r="C498" s="334" t="s">
        <v>103</v>
      </c>
      <c r="D498" s="335"/>
      <c r="E498" s="336"/>
      <c r="F498" s="17"/>
      <c r="G498" s="22">
        <v>1626</v>
      </c>
      <c r="H498" s="69"/>
      <c r="M498" s="107"/>
    </row>
    <row r="499" spans="1:15" ht="18" customHeight="1" x14ac:dyDescent="0.25">
      <c r="B499" s="176" t="s">
        <v>346</v>
      </c>
      <c r="C499" s="334" t="s">
        <v>101</v>
      </c>
      <c r="D499" s="335"/>
      <c r="E499" s="336"/>
      <c r="F499" s="17"/>
      <c r="G499" s="22">
        <v>0</v>
      </c>
      <c r="H499" s="69"/>
      <c r="M499" s="107"/>
    </row>
    <row r="500" spans="1:15" ht="23.25" customHeight="1" x14ac:dyDescent="0.25">
      <c r="B500" s="173" t="s">
        <v>589</v>
      </c>
      <c r="C500" s="349" t="s">
        <v>590</v>
      </c>
      <c r="D500" s="350"/>
      <c r="E500" s="351"/>
      <c r="F500" s="155">
        <f>F502</f>
        <v>25000</v>
      </c>
      <c r="G500" s="155">
        <f>G502</f>
        <v>0</v>
      </c>
      <c r="H500" s="175">
        <f t="shared" ref="H500:H501" si="76">G500/F500*100</f>
        <v>0</v>
      </c>
      <c r="M500" s="107"/>
    </row>
    <row r="501" spans="1:15" ht="15" customHeight="1" x14ac:dyDescent="0.25">
      <c r="B501" s="217" t="s">
        <v>532</v>
      </c>
      <c r="C501" s="346" t="s">
        <v>153</v>
      </c>
      <c r="D501" s="347"/>
      <c r="E501" s="348"/>
      <c r="F501" s="215">
        <v>25000</v>
      </c>
      <c r="G501" s="215">
        <v>0</v>
      </c>
      <c r="H501" s="237">
        <f t="shared" si="76"/>
        <v>0</v>
      </c>
      <c r="M501" s="107"/>
    </row>
    <row r="502" spans="1:15" ht="18" customHeight="1" x14ac:dyDescent="0.25">
      <c r="B502" s="265" t="s">
        <v>588</v>
      </c>
      <c r="C502" s="344" t="s">
        <v>79</v>
      </c>
      <c r="D502" s="340"/>
      <c r="E502" s="345"/>
      <c r="F502" s="33">
        <v>25000</v>
      </c>
      <c r="G502" s="77">
        <f>SUM(G503)</f>
        <v>0</v>
      </c>
      <c r="H502" s="266"/>
      <c r="M502" s="107"/>
    </row>
    <row r="503" spans="1:15" ht="18" customHeight="1" x14ac:dyDescent="0.25">
      <c r="B503" s="176" t="s">
        <v>343</v>
      </c>
      <c r="C503" s="334" t="s">
        <v>98</v>
      </c>
      <c r="D503" s="335"/>
      <c r="E503" s="336"/>
      <c r="F503" s="17"/>
      <c r="G503" s="22">
        <v>0</v>
      </c>
      <c r="H503" s="69"/>
      <c r="M503" s="107"/>
    </row>
    <row r="504" spans="1:15" ht="26.25" customHeight="1" x14ac:dyDescent="0.25">
      <c r="B504" s="173" t="s">
        <v>314</v>
      </c>
      <c r="C504" s="350" t="s">
        <v>315</v>
      </c>
      <c r="D504" s="350"/>
      <c r="E504" s="350"/>
      <c r="F504" s="155">
        <f>F506</f>
        <v>1600</v>
      </c>
      <c r="G504" s="155">
        <f>G506</f>
        <v>892.8</v>
      </c>
      <c r="H504" s="175">
        <f>G504/F504*100</f>
        <v>55.8</v>
      </c>
    </row>
    <row r="505" spans="1:15" x14ac:dyDescent="0.25">
      <c r="B505" s="217" t="s">
        <v>532</v>
      </c>
      <c r="C505" s="347" t="s">
        <v>153</v>
      </c>
      <c r="D505" s="347"/>
      <c r="E505" s="347"/>
      <c r="F505" s="215">
        <v>1600</v>
      </c>
      <c r="G505" s="213">
        <v>892.8</v>
      </c>
      <c r="H505" s="224">
        <f>G505/F505*100</f>
        <v>55.8</v>
      </c>
      <c r="M505" s="107"/>
    </row>
    <row r="506" spans="1:15" x14ac:dyDescent="0.25">
      <c r="B506" s="265" t="s">
        <v>591</v>
      </c>
      <c r="C506" s="344" t="s">
        <v>526</v>
      </c>
      <c r="D506" s="340"/>
      <c r="E506" s="345"/>
      <c r="F506" s="33">
        <v>1600</v>
      </c>
      <c r="G506" s="77">
        <f>SUM(G507)</f>
        <v>892.8</v>
      </c>
      <c r="H506" s="266"/>
      <c r="M506" s="107"/>
    </row>
    <row r="507" spans="1:15" x14ac:dyDescent="0.25">
      <c r="B507" s="176" t="s">
        <v>318</v>
      </c>
      <c r="C507" s="335" t="s">
        <v>123</v>
      </c>
      <c r="D507" s="335"/>
      <c r="E507" s="335"/>
      <c r="F507" s="17"/>
      <c r="G507" s="17">
        <v>892.8</v>
      </c>
      <c r="H507" s="69"/>
      <c r="M507" s="107"/>
    </row>
    <row r="508" spans="1:15" ht="23.25" x14ac:dyDescent="0.25">
      <c r="A508" s="156"/>
      <c r="B508" s="166" t="s">
        <v>320</v>
      </c>
      <c r="C508" s="368" t="s">
        <v>268</v>
      </c>
      <c r="D508" s="368"/>
      <c r="E508" s="368"/>
      <c r="F508" s="113">
        <f>F509+F589+F744+F788+F820+F871+F920+F954</f>
        <v>2081100</v>
      </c>
      <c r="G508" s="113">
        <f>G509+G589+G744+G788+G820+G871+G920+G954</f>
        <v>1749065.03</v>
      </c>
      <c r="H508" s="168">
        <f>G508/F508*100</f>
        <v>84.045217913603381</v>
      </c>
      <c r="M508" s="107"/>
    </row>
    <row r="509" spans="1:15" ht="23.25" x14ac:dyDescent="0.25">
      <c r="A509" s="156"/>
      <c r="B509" s="169" t="s">
        <v>321</v>
      </c>
      <c r="C509" s="369" t="s">
        <v>275</v>
      </c>
      <c r="D509" s="369"/>
      <c r="E509" s="369"/>
      <c r="F509" s="42">
        <f>F512+F584</f>
        <v>578500</v>
      </c>
      <c r="G509" s="42">
        <f>G512+G584</f>
        <v>505180.53</v>
      </c>
      <c r="H509" s="170">
        <f>G509/F509*100</f>
        <v>87.325934312878132</v>
      </c>
      <c r="M509" s="107"/>
    </row>
    <row r="510" spans="1:15" x14ac:dyDescent="0.25">
      <c r="A510" s="156"/>
      <c r="B510" s="218" t="s">
        <v>532</v>
      </c>
      <c r="C510" s="341" t="s">
        <v>153</v>
      </c>
      <c r="D510" s="342"/>
      <c r="E510" s="343"/>
      <c r="F510" s="221">
        <f>F514+F527+F535+F553+F560+F564+F586</f>
        <v>436500</v>
      </c>
      <c r="G510" s="221">
        <f>G514+G527+G535+G553+G560+G564+G586</f>
        <v>377719.63</v>
      </c>
      <c r="H510" s="224">
        <f t="shared" ref="H510:H511" si="77">G510/F510*100</f>
        <v>86.533706758304703</v>
      </c>
      <c r="K510" s="107"/>
    </row>
    <row r="511" spans="1:15" x14ac:dyDescent="0.25">
      <c r="A511" s="156"/>
      <c r="B511" s="218" t="s">
        <v>539</v>
      </c>
      <c r="C511" s="341" t="s">
        <v>540</v>
      </c>
      <c r="D511" s="342"/>
      <c r="E511" s="343"/>
      <c r="F511" s="221">
        <f>F572</f>
        <v>142000</v>
      </c>
      <c r="G511" s="221">
        <f>G572</f>
        <v>128592.39</v>
      </c>
      <c r="H511" s="224">
        <f t="shared" si="77"/>
        <v>90.558021126760565</v>
      </c>
      <c r="K511" s="107"/>
      <c r="M511" s="107"/>
    </row>
    <row r="512" spans="1:15" ht="23.25" x14ac:dyDescent="0.25">
      <c r="A512" s="156"/>
      <c r="B512" s="171" t="s">
        <v>322</v>
      </c>
      <c r="C512" s="338" t="s">
        <v>323</v>
      </c>
      <c r="D512" s="338"/>
      <c r="E512" s="338"/>
      <c r="F512" s="115">
        <f>F513+F526+F534+F552+F559+F563+F571</f>
        <v>573000</v>
      </c>
      <c r="G512" s="115">
        <f>G513+G526+G534+G552+G559+G563+G571</f>
        <v>499103.65</v>
      </c>
      <c r="H512" s="125">
        <f>G512/F512*100</f>
        <v>87.103603839441533</v>
      </c>
      <c r="O512" s="107"/>
    </row>
    <row r="513" spans="1:13" ht="22.5" customHeight="1" x14ac:dyDescent="0.25">
      <c r="A513" s="156"/>
      <c r="B513" s="173" t="s">
        <v>324</v>
      </c>
      <c r="C513" s="350" t="s">
        <v>78</v>
      </c>
      <c r="D513" s="350"/>
      <c r="E513" s="350"/>
      <c r="F513" s="155">
        <f>F515+F519</f>
        <v>240000</v>
      </c>
      <c r="G513" s="155">
        <f>G515+G519</f>
        <v>223240.62</v>
      </c>
      <c r="H513" s="175">
        <f>G513/F513*100</f>
        <v>93.016925000000001</v>
      </c>
    </row>
    <row r="514" spans="1:13" x14ac:dyDescent="0.25">
      <c r="A514" s="156"/>
      <c r="B514" s="217" t="s">
        <v>532</v>
      </c>
      <c r="C514" s="347" t="s">
        <v>153</v>
      </c>
      <c r="D514" s="347"/>
      <c r="E514" s="347"/>
      <c r="F514" s="215">
        <v>240000</v>
      </c>
      <c r="G514" s="215">
        <v>223240.62</v>
      </c>
      <c r="H514" s="224">
        <f>G514/F514*100</f>
        <v>93.016925000000001</v>
      </c>
      <c r="M514" s="107"/>
    </row>
    <row r="515" spans="1:13" x14ac:dyDescent="0.25">
      <c r="A515" s="156"/>
      <c r="B515" s="265" t="s">
        <v>592</v>
      </c>
      <c r="C515" s="344" t="s">
        <v>78</v>
      </c>
      <c r="D515" s="340"/>
      <c r="E515" s="345"/>
      <c r="F515" s="33">
        <v>220000</v>
      </c>
      <c r="G515" s="33">
        <f>SUM(G516:G518)</f>
        <v>211546.57</v>
      </c>
      <c r="H515" s="266">
        <f>G515/F515*100</f>
        <v>96.157531818181823</v>
      </c>
      <c r="M515" s="107"/>
    </row>
    <row r="516" spans="1:13" x14ac:dyDescent="0.25">
      <c r="A516" s="156"/>
      <c r="B516" s="176" t="s">
        <v>325</v>
      </c>
      <c r="C516" s="335" t="s">
        <v>326</v>
      </c>
      <c r="D516" s="335"/>
      <c r="E516" s="335"/>
      <c r="F516" s="17"/>
      <c r="G516" s="17">
        <v>165748.07999999999</v>
      </c>
      <c r="H516" s="69"/>
    </row>
    <row r="517" spans="1:13" x14ac:dyDescent="0.25">
      <c r="A517" s="156"/>
      <c r="B517" s="176" t="s">
        <v>327</v>
      </c>
      <c r="C517" s="335" t="s">
        <v>76</v>
      </c>
      <c r="D517" s="335"/>
      <c r="E517" s="335"/>
      <c r="F517" s="17"/>
      <c r="G517" s="17">
        <v>18450.11</v>
      </c>
      <c r="H517" s="69"/>
      <c r="M517" s="107"/>
    </row>
    <row r="518" spans="1:13" ht="24" customHeight="1" x14ac:dyDescent="0.25">
      <c r="A518" s="156"/>
      <c r="B518" s="176" t="s">
        <v>328</v>
      </c>
      <c r="C518" s="335" t="s">
        <v>77</v>
      </c>
      <c r="D518" s="335"/>
      <c r="E518" s="335"/>
      <c r="F518" s="17"/>
      <c r="G518" s="17">
        <v>27348.38</v>
      </c>
      <c r="H518" s="69"/>
      <c r="M518" s="107"/>
    </row>
    <row r="519" spans="1:13" x14ac:dyDescent="0.25">
      <c r="A519" s="156"/>
      <c r="B519" s="265" t="s">
        <v>588</v>
      </c>
      <c r="C519" s="340" t="s">
        <v>79</v>
      </c>
      <c r="D519" s="340"/>
      <c r="E519" s="340"/>
      <c r="F519" s="33">
        <v>20000</v>
      </c>
      <c r="G519" s="33">
        <f>SUM(G520:G525)</f>
        <v>11694.049999999997</v>
      </c>
      <c r="H519" s="266">
        <f>G519/F519*100</f>
        <v>58.470249999999993</v>
      </c>
      <c r="M519" s="107"/>
    </row>
    <row r="520" spans="1:13" x14ac:dyDescent="0.25">
      <c r="A520" s="156"/>
      <c r="B520" s="176" t="s">
        <v>329</v>
      </c>
      <c r="C520" s="363" t="s">
        <v>81</v>
      </c>
      <c r="D520" s="363"/>
      <c r="E520" s="363"/>
      <c r="F520" s="17"/>
      <c r="G520" s="17">
        <v>8305.89</v>
      </c>
      <c r="H520" s="69"/>
    </row>
    <row r="521" spans="1:13" ht="23.25" customHeight="1" x14ac:dyDescent="0.25">
      <c r="A521" s="156"/>
      <c r="B521" s="176" t="s">
        <v>330</v>
      </c>
      <c r="C521" s="335" t="s">
        <v>331</v>
      </c>
      <c r="D521" s="335"/>
      <c r="E521" s="335"/>
      <c r="F521" s="17"/>
      <c r="G521" s="17">
        <v>1463.46</v>
      </c>
      <c r="H521" s="69"/>
    </row>
    <row r="522" spans="1:13" ht="17.25" customHeight="1" x14ac:dyDescent="0.25">
      <c r="A522" s="156"/>
      <c r="B522" s="176" t="s">
        <v>332</v>
      </c>
      <c r="C522" s="335" t="s">
        <v>83</v>
      </c>
      <c r="D522" s="335"/>
      <c r="E522" s="335"/>
      <c r="F522" s="17"/>
      <c r="G522" s="17">
        <v>653.9</v>
      </c>
      <c r="H522" s="69"/>
    </row>
    <row r="523" spans="1:13" ht="17.25" customHeight="1" x14ac:dyDescent="0.25">
      <c r="A523" s="156"/>
      <c r="B523" s="176" t="s">
        <v>333</v>
      </c>
      <c r="C523" s="335" t="s">
        <v>84</v>
      </c>
      <c r="D523" s="335"/>
      <c r="E523" s="335"/>
      <c r="F523" s="17"/>
      <c r="G523" s="17">
        <v>1227</v>
      </c>
      <c r="H523" s="69"/>
    </row>
    <row r="524" spans="1:13" ht="17.25" customHeight="1" x14ac:dyDescent="0.25">
      <c r="A524" s="156"/>
      <c r="B524" s="176" t="s">
        <v>569</v>
      </c>
      <c r="C524" s="334" t="s">
        <v>127</v>
      </c>
      <c r="D524" s="335"/>
      <c r="E524" s="336"/>
      <c r="F524" s="17"/>
      <c r="G524" s="17">
        <v>0</v>
      </c>
      <c r="H524" s="69"/>
    </row>
    <row r="525" spans="1:13" ht="19.5" customHeight="1" x14ac:dyDescent="0.25">
      <c r="A525" s="156"/>
      <c r="B525" s="176" t="s">
        <v>334</v>
      </c>
      <c r="C525" s="335" t="s">
        <v>97</v>
      </c>
      <c r="D525" s="335"/>
      <c r="E525" s="335"/>
      <c r="F525" s="17"/>
      <c r="G525" s="17">
        <v>43.8</v>
      </c>
      <c r="H525" s="69"/>
    </row>
    <row r="526" spans="1:13" ht="21" customHeight="1" x14ac:dyDescent="0.25">
      <c r="A526" s="156"/>
      <c r="B526" s="173" t="s">
        <v>335</v>
      </c>
      <c r="C526" s="350" t="s">
        <v>85</v>
      </c>
      <c r="D526" s="350"/>
      <c r="E526" s="350"/>
      <c r="F526" s="155">
        <f>F528</f>
        <v>12000</v>
      </c>
      <c r="G526" s="155">
        <f>G528</f>
        <v>5242.6399999999994</v>
      </c>
      <c r="H526" s="175">
        <f>G526/F526*100</f>
        <v>43.688666666666663</v>
      </c>
    </row>
    <row r="527" spans="1:13" ht="14.25" customHeight="1" x14ac:dyDescent="0.25">
      <c r="A527" s="156"/>
      <c r="B527" s="217" t="s">
        <v>532</v>
      </c>
      <c r="C527" s="347" t="s">
        <v>153</v>
      </c>
      <c r="D527" s="347"/>
      <c r="E527" s="347"/>
      <c r="F527" s="215">
        <v>12000</v>
      </c>
      <c r="G527" s="215">
        <v>5242.6400000000003</v>
      </c>
      <c r="H527" s="224">
        <f>G527/F527*100</f>
        <v>43.68866666666667</v>
      </c>
    </row>
    <row r="528" spans="1:13" x14ac:dyDescent="0.25">
      <c r="A528" s="156"/>
      <c r="B528" s="265" t="s">
        <v>588</v>
      </c>
      <c r="C528" s="340" t="s">
        <v>79</v>
      </c>
      <c r="D528" s="340"/>
      <c r="E528" s="340"/>
      <c r="F528" s="33">
        <v>12000</v>
      </c>
      <c r="G528" s="33">
        <f>SUM(G529:G533)</f>
        <v>5242.6399999999994</v>
      </c>
      <c r="H528" s="266">
        <f>G528/F528*100</f>
        <v>43.688666666666663</v>
      </c>
    </row>
    <row r="529" spans="1:8" ht="24" customHeight="1" x14ac:dyDescent="0.25">
      <c r="A529" s="156"/>
      <c r="B529" s="176" t="s">
        <v>336</v>
      </c>
      <c r="C529" s="335" t="s">
        <v>86</v>
      </c>
      <c r="D529" s="335"/>
      <c r="E529" s="335"/>
      <c r="F529" s="17"/>
      <c r="G529" s="17">
        <v>4032.4</v>
      </c>
      <c r="H529" s="69"/>
    </row>
    <row r="530" spans="1:8" ht="18" customHeight="1" x14ac:dyDescent="0.25">
      <c r="A530" s="156"/>
      <c r="B530" s="176" t="s">
        <v>593</v>
      </c>
      <c r="C530" s="334" t="s">
        <v>89</v>
      </c>
      <c r="D530" s="335"/>
      <c r="E530" s="336"/>
      <c r="F530" s="17"/>
      <c r="G530" s="17">
        <v>0</v>
      </c>
      <c r="H530" s="69"/>
    </row>
    <row r="531" spans="1:8" x14ac:dyDescent="0.25">
      <c r="A531" s="156"/>
      <c r="B531" s="176" t="s">
        <v>316</v>
      </c>
      <c r="C531" s="335" t="s">
        <v>184</v>
      </c>
      <c r="D531" s="335"/>
      <c r="E531" s="335"/>
      <c r="F531" s="17"/>
      <c r="G531" s="17">
        <v>520.84</v>
      </c>
      <c r="H531" s="69"/>
    </row>
    <row r="532" spans="1:8" ht="25.5" customHeight="1" x14ac:dyDescent="0.25">
      <c r="A532" s="156"/>
      <c r="B532" s="176" t="s">
        <v>370</v>
      </c>
      <c r="C532" s="334" t="s">
        <v>88</v>
      </c>
      <c r="D532" s="335"/>
      <c r="E532" s="336"/>
      <c r="F532" s="17"/>
      <c r="G532" s="22">
        <v>689.4</v>
      </c>
      <c r="H532" s="69"/>
    </row>
    <row r="533" spans="1:8" x14ac:dyDescent="0.25">
      <c r="A533" s="156"/>
      <c r="B533" s="176" t="s">
        <v>570</v>
      </c>
      <c r="C533" s="334" t="s">
        <v>571</v>
      </c>
      <c r="D533" s="335"/>
      <c r="E533" s="336"/>
      <c r="F533" s="17"/>
      <c r="G533" s="22">
        <v>0</v>
      </c>
      <c r="H533" s="69"/>
    </row>
    <row r="534" spans="1:8" ht="21" customHeight="1" x14ac:dyDescent="0.25">
      <c r="A534" s="156"/>
      <c r="B534" s="173" t="s">
        <v>337</v>
      </c>
      <c r="C534" s="350" t="s">
        <v>91</v>
      </c>
      <c r="D534" s="350"/>
      <c r="E534" s="350"/>
      <c r="F534" s="155">
        <f>F536</f>
        <v>141000</v>
      </c>
      <c r="G534" s="174">
        <f>G536</f>
        <v>121912.07</v>
      </c>
      <c r="H534" s="175">
        <f>G534/F534*100</f>
        <v>86.462460992907808</v>
      </c>
    </row>
    <row r="535" spans="1:8" x14ac:dyDescent="0.25">
      <c r="A535" s="156"/>
      <c r="B535" s="217" t="s">
        <v>532</v>
      </c>
      <c r="C535" s="347" t="s">
        <v>153</v>
      </c>
      <c r="D535" s="347"/>
      <c r="E535" s="347"/>
      <c r="F535" s="215">
        <v>141000</v>
      </c>
      <c r="G535" s="213">
        <v>123043.56</v>
      </c>
      <c r="H535" s="224">
        <f>G535/F535*100</f>
        <v>87.264936170212763</v>
      </c>
    </row>
    <row r="536" spans="1:8" x14ac:dyDescent="0.25">
      <c r="A536" s="156"/>
      <c r="B536" s="265" t="s">
        <v>588</v>
      </c>
      <c r="C536" s="340" t="s">
        <v>79</v>
      </c>
      <c r="D536" s="340"/>
      <c r="E536" s="340"/>
      <c r="F536" s="33">
        <v>141000</v>
      </c>
      <c r="G536" s="77">
        <f>SUM(G537:G551)</f>
        <v>121912.07</v>
      </c>
      <c r="H536" s="266">
        <f>G536/F536*100</f>
        <v>86.462460992907808</v>
      </c>
    </row>
    <row r="537" spans="1:8" x14ac:dyDescent="0.25">
      <c r="A537" s="156"/>
      <c r="B537" s="176" t="s">
        <v>338</v>
      </c>
      <c r="C537" s="335" t="s">
        <v>339</v>
      </c>
      <c r="D537" s="335"/>
      <c r="E537" s="335"/>
      <c r="F537" s="17"/>
      <c r="G537" s="22">
        <v>11097.97</v>
      </c>
      <c r="H537" s="69"/>
    </row>
    <row r="538" spans="1:8" x14ac:dyDescent="0.25">
      <c r="A538" s="156"/>
      <c r="B538" s="176" t="s">
        <v>340</v>
      </c>
      <c r="C538" s="335" t="s">
        <v>93</v>
      </c>
      <c r="D538" s="335"/>
      <c r="E538" s="335"/>
      <c r="F538" s="17"/>
      <c r="G538" s="22">
        <v>504.15</v>
      </c>
      <c r="H538" s="69"/>
    </row>
    <row r="539" spans="1:8" x14ac:dyDescent="0.25">
      <c r="A539" s="156"/>
      <c r="B539" s="176" t="s">
        <v>341</v>
      </c>
      <c r="C539" s="335" t="s">
        <v>94</v>
      </c>
      <c r="D539" s="335"/>
      <c r="E539" s="335"/>
      <c r="F539" s="17"/>
      <c r="G539" s="22">
        <v>11196.81</v>
      </c>
      <c r="H539" s="69"/>
    </row>
    <row r="540" spans="1:8" x14ac:dyDescent="0.25">
      <c r="A540" s="156"/>
      <c r="B540" s="176" t="s">
        <v>383</v>
      </c>
      <c r="C540" s="334" t="s">
        <v>95</v>
      </c>
      <c r="D540" s="335"/>
      <c r="E540" s="336"/>
      <c r="F540" s="17"/>
      <c r="G540" s="22">
        <v>1515</v>
      </c>
      <c r="H540" s="69"/>
    </row>
    <row r="541" spans="1:8" x14ac:dyDescent="0.25">
      <c r="A541" s="156"/>
      <c r="B541" s="176" t="s">
        <v>342</v>
      </c>
      <c r="C541" s="335" t="s">
        <v>96</v>
      </c>
      <c r="D541" s="335"/>
      <c r="E541" s="335"/>
      <c r="F541" s="17"/>
      <c r="G541" s="22">
        <v>1529.44</v>
      </c>
      <c r="H541" s="69"/>
    </row>
    <row r="542" spans="1:8" x14ac:dyDescent="0.25">
      <c r="A542" s="156"/>
      <c r="B542" s="176" t="s">
        <v>334</v>
      </c>
      <c r="C542" s="334" t="s">
        <v>97</v>
      </c>
      <c r="D542" s="335"/>
      <c r="E542" s="336"/>
      <c r="F542" s="17"/>
      <c r="G542" s="22">
        <v>120.21</v>
      </c>
      <c r="H542" s="69"/>
    </row>
    <row r="543" spans="1:8" x14ac:dyDescent="0.25">
      <c r="A543" s="156"/>
      <c r="B543" s="176" t="s">
        <v>343</v>
      </c>
      <c r="C543" s="335" t="s">
        <v>98</v>
      </c>
      <c r="D543" s="335"/>
      <c r="E543" s="335"/>
      <c r="F543" s="17"/>
      <c r="G543" s="22">
        <v>3655</v>
      </c>
      <c r="H543" s="69"/>
    </row>
    <row r="544" spans="1:8" x14ac:dyDescent="0.25">
      <c r="A544" s="156"/>
      <c r="B544" s="176" t="s">
        <v>344</v>
      </c>
      <c r="C544" s="335" t="s">
        <v>99</v>
      </c>
      <c r="D544" s="335"/>
      <c r="E544" s="335"/>
      <c r="F544" s="17"/>
      <c r="G544" s="22">
        <v>5414.89</v>
      </c>
      <c r="H544" s="69"/>
    </row>
    <row r="545" spans="1:8" x14ac:dyDescent="0.25">
      <c r="A545" s="156"/>
      <c r="B545" s="176" t="s">
        <v>345</v>
      </c>
      <c r="C545" s="335" t="s">
        <v>100</v>
      </c>
      <c r="D545" s="335"/>
      <c r="E545" s="335"/>
      <c r="F545" s="17"/>
      <c r="G545" s="22">
        <v>9910.6</v>
      </c>
      <c r="H545" s="69"/>
    </row>
    <row r="546" spans="1:8" x14ac:dyDescent="0.25">
      <c r="A546" s="156"/>
      <c r="B546" s="176" t="s">
        <v>572</v>
      </c>
      <c r="C546" s="334" t="s">
        <v>129</v>
      </c>
      <c r="D546" s="335"/>
      <c r="E546" s="336"/>
      <c r="F546" s="17"/>
      <c r="G546" s="22">
        <v>926.4</v>
      </c>
      <c r="H546" s="69"/>
    </row>
    <row r="547" spans="1:8" x14ac:dyDescent="0.25">
      <c r="A547" s="156"/>
      <c r="B547" s="176" t="s">
        <v>348</v>
      </c>
      <c r="C547" s="335" t="s">
        <v>103</v>
      </c>
      <c r="D547" s="335"/>
      <c r="E547" s="336"/>
      <c r="F547" s="17"/>
      <c r="G547" s="22">
        <v>17023.43</v>
      </c>
      <c r="H547" s="69"/>
    </row>
    <row r="548" spans="1:8" x14ac:dyDescent="0.25">
      <c r="A548" s="156"/>
      <c r="B548" s="176" t="s">
        <v>349</v>
      </c>
      <c r="C548" s="335" t="s">
        <v>104</v>
      </c>
      <c r="D548" s="335"/>
      <c r="E548" s="336"/>
      <c r="F548" s="17"/>
      <c r="G548" s="22">
        <v>2364.9699999999998</v>
      </c>
      <c r="H548" s="69"/>
    </row>
    <row r="549" spans="1:8" x14ac:dyDescent="0.25">
      <c r="A549" s="156"/>
      <c r="B549" s="176" t="s">
        <v>350</v>
      </c>
      <c r="C549" s="335" t="s">
        <v>105</v>
      </c>
      <c r="D549" s="335"/>
      <c r="E549" s="336"/>
      <c r="F549" s="17"/>
      <c r="G549" s="22">
        <v>2580.1799999999998</v>
      </c>
      <c r="H549" s="69"/>
    </row>
    <row r="550" spans="1:8" x14ac:dyDescent="0.25">
      <c r="A550" s="156"/>
      <c r="B550" s="176" t="s">
        <v>687</v>
      </c>
      <c r="C550" s="334" t="s">
        <v>106</v>
      </c>
      <c r="D550" s="335"/>
      <c r="E550" s="336"/>
      <c r="F550" s="17"/>
      <c r="G550" s="22">
        <v>53902.03</v>
      </c>
      <c r="H550" s="69"/>
    </row>
    <row r="551" spans="1:8" x14ac:dyDescent="0.25">
      <c r="A551" s="156"/>
      <c r="B551" s="176" t="s">
        <v>346</v>
      </c>
      <c r="C551" s="335" t="s">
        <v>101</v>
      </c>
      <c r="D551" s="335"/>
      <c r="E551" s="335"/>
      <c r="F551" s="17"/>
      <c r="G551" s="22">
        <v>170.99</v>
      </c>
      <c r="H551" s="69"/>
    </row>
    <row r="552" spans="1:8" ht="21" customHeight="1" x14ac:dyDescent="0.25">
      <c r="A552" s="156"/>
      <c r="B552" s="173" t="s">
        <v>347</v>
      </c>
      <c r="C552" s="350" t="s">
        <v>107</v>
      </c>
      <c r="D552" s="350"/>
      <c r="E552" s="350"/>
      <c r="F552" s="155">
        <f>F554</f>
        <v>8000</v>
      </c>
      <c r="G552" s="155">
        <f>G554</f>
        <v>7422.17</v>
      </c>
      <c r="H552" s="175">
        <f>G552/F552*100</f>
        <v>92.777124999999998</v>
      </c>
    </row>
    <row r="553" spans="1:8" x14ac:dyDescent="0.25">
      <c r="A553" s="156"/>
      <c r="B553" s="217" t="s">
        <v>532</v>
      </c>
      <c r="C553" s="347" t="s">
        <v>153</v>
      </c>
      <c r="D553" s="347"/>
      <c r="E553" s="347"/>
      <c r="F553" s="215">
        <v>8000</v>
      </c>
      <c r="G553" s="213">
        <v>7422.17</v>
      </c>
      <c r="H553" s="224">
        <f>G553/F553*100</f>
        <v>92.777124999999998</v>
      </c>
    </row>
    <row r="554" spans="1:8" x14ac:dyDescent="0.25">
      <c r="A554" s="156"/>
      <c r="B554" s="265" t="s">
        <v>594</v>
      </c>
      <c r="C554" s="340" t="s">
        <v>107</v>
      </c>
      <c r="D554" s="340"/>
      <c r="E554" s="340"/>
      <c r="F554" s="33">
        <v>8000</v>
      </c>
      <c r="G554" s="77">
        <f>SUM(G555:G558)</f>
        <v>7422.17</v>
      </c>
      <c r="H554" s="266">
        <f>G554/F554*100</f>
        <v>92.777124999999998</v>
      </c>
    </row>
    <row r="555" spans="1:8" ht="36" customHeight="1" x14ac:dyDescent="0.25">
      <c r="A555" s="156"/>
      <c r="B555" s="176" t="s">
        <v>351</v>
      </c>
      <c r="C555" s="335" t="s">
        <v>109</v>
      </c>
      <c r="D555" s="335"/>
      <c r="E555" s="335"/>
      <c r="F555" s="17"/>
      <c r="G555" s="22">
        <v>1111.68</v>
      </c>
      <c r="H555" s="69"/>
    </row>
    <row r="556" spans="1:8" ht="23.25" customHeight="1" x14ac:dyDescent="0.25">
      <c r="A556" s="156"/>
      <c r="B556" s="176" t="s">
        <v>352</v>
      </c>
      <c r="C556" s="335" t="s">
        <v>111</v>
      </c>
      <c r="D556" s="335"/>
      <c r="E556" s="335"/>
      <c r="F556" s="17"/>
      <c r="G556" s="22">
        <v>3296.89</v>
      </c>
      <c r="H556" s="69"/>
    </row>
    <row r="557" spans="1:8" x14ac:dyDescent="0.25">
      <c r="A557" s="156"/>
      <c r="B557" s="176" t="s">
        <v>353</v>
      </c>
      <c r="C557" s="335" t="s">
        <v>112</v>
      </c>
      <c r="D557" s="335"/>
      <c r="E557" s="335"/>
      <c r="F557" s="17"/>
      <c r="G557" s="22">
        <v>142.08000000000001</v>
      </c>
      <c r="H557" s="69"/>
    </row>
    <row r="558" spans="1:8" x14ac:dyDescent="0.25">
      <c r="A558" s="156"/>
      <c r="B558" s="176" t="s">
        <v>354</v>
      </c>
      <c r="C558" s="335" t="s">
        <v>113</v>
      </c>
      <c r="D558" s="335"/>
      <c r="E558" s="335"/>
      <c r="F558" s="17"/>
      <c r="G558" s="22">
        <v>2871.52</v>
      </c>
      <c r="H558" s="69"/>
    </row>
    <row r="559" spans="1:8" ht="23.25" customHeight="1" x14ac:dyDescent="0.25">
      <c r="A559" s="156"/>
      <c r="B559" s="173" t="s">
        <v>556</v>
      </c>
      <c r="C559" s="350" t="s">
        <v>557</v>
      </c>
      <c r="D559" s="350"/>
      <c r="E559" s="350"/>
      <c r="F559" s="155">
        <f>F561</f>
        <v>10000</v>
      </c>
      <c r="G559" s="155">
        <f>G561</f>
        <v>0</v>
      </c>
      <c r="H559" s="175"/>
    </row>
    <row r="560" spans="1:8" x14ac:dyDescent="0.25">
      <c r="A560" s="156"/>
      <c r="B560" s="217" t="s">
        <v>532</v>
      </c>
      <c r="C560" s="346" t="s">
        <v>153</v>
      </c>
      <c r="D560" s="347"/>
      <c r="E560" s="348"/>
      <c r="F560" s="215">
        <v>10000</v>
      </c>
      <c r="G560" s="213">
        <v>0</v>
      </c>
      <c r="H560" s="224"/>
    </row>
    <row r="561" spans="1:8" x14ac:dyDescent="0.25">
      <c r="A561" s="156"/>
      <c r="B561" s="265" t="s">
        <v>588</v>
      </c>
      <c r="C561" s="344" t="s">
        <v>79</v>
      </c>
      <c r="D561" s="340"/>
      <c r="E561" s="345"/>
      <c r="F561" s="33">
        <v>10000</v>
      </c>
      <c r="G561" s="77">
        <f>SUM(G562)</f>
        <v>0</v>
      </c>
      <c r="H561" s="266"/>
    </row>
    <row r="562" spans="1:8" x14ac:dyDescent="0.25">
      <c r="A562" s="156"/>
      <c r="B562" s="176" t="s">
        <v>346</v>
      </c>
      <c r="C562" s="334" t="s">
        <v>101</v>
      </c>
      <c r="D562" s="335"/>
      <c r="E562" s="336"/>
      <c r="F562" s="17"/>
      <c r="G562" s="22">
        <v>0</v>
      </c>
      <c r="H562" s="69"/>
    </row>
    <row r="563" spans="1:8" ht="34.5" x14ac:dyDescent="0.25">
      <c r="A563" s="156"/>
      <c r="B563" s="173" t="s">
        <v>355</v>
      </c>
      <c r="C563" s="350" t="s">
        <v>356</v>
      </c>
      <c r="D563" s="350"/>
      <c r="E563" s="350"/>
      <c r="F563" s="155">
        <f>F565</f>
        <v>20000</v>
      </c>
      <c r="G563" s="174">
        <f>G565</f>
        <v>12693.759999999998</v>
      </c>
      <c r="H563" s="175">
        <f>G563/F563*100</f>
        <v>63.468799999999995</v>
      </c>
    </row>
    <row r="564" spans="1:8" x14ac:dyDescent="0.25">
      <c r="A564" s="156"/>
      <c r="B564" s="217" t="s">
        <v>532</v>
      </c>
      <c r="C564" s="347" t="s">
        <v>153</v>
      </c>
      <c r="D564" s="347"/>
      <c r="E564" s="347"/>
      <c r="F564" s="215">
        <v>20000</v>
      </c>
      <c r="G564" s="213">
        <v>12693.76</v>
      </c>
      <c r="H564" s="224">
        <f>G564/F564*100</f>
        <v>63.468800000000002</v>
      </c>
    </row>
    <row r="565" spans="1:8" ht="25.5" customHeight="1" x14ac:dyDescent="0.25">
      <c r="A565" s="156"/>
      <c r="B565" s="265" t="s">
        <v>595</v>
      </c>
      <c r="C565" s="340" t="s">
        <v>564</v>
      </c>
      <c r="D565" s="340"/>
      <c r="E565" s="340"/>
      <c r="F565" s="33">
        <v>20000</v>
      </c>
      <c r="G565" s="77">
        <f>SUM(G566:G570)</f>
        <v>12693.759999999998</v>
      </c>
      <c r="H565" s="266">
        <f>G565/F565*100</f>
        <v>63.468799999999995</v>
      </c>
    </row>
    <row r="566" spans="1:8" x14ac:dyDescent="0.25">
      <c r="A566" s="156"/>
      <c r="B566" s="176" t="s">
        <v>573</v>
      </c>
      <c r="C566" s="334" t="s">
        <v>574</v>
      </c>
      <c r="D566" s="335"/>
      <c r="E566" s="336"/>
      <c r="F566" s="17"/>
      <c r="G566" s="22">
        <v>4764.2299999999996</v>
      </c>
      <c r="H566" s="69"/>
    </row>
    <row r="567" spans="1:8" x14ac:dyDescent="0.25">
      <c r="A567" s="156"/>
      <c r="B567" s="176" t="s">
        <v>357</v>
      </c>
      <c r="C567" s="335" t="s">
        <v>358</v>
      </c>
      <c r="D567" s="335"/>
      <c r="E567" s="335"/>
      <c r="F567" s="17"/>
      <c r="G567" s="22">
        <v>569.99</v>
      </c>
      <c r="H567" s="69"/>
    </row>
    <row r="568" spans="1:8" x14ac:dyDescent="0.25">
      <c r="A568" s="156"/>
      <c r="B568" s="176" t="s">
        <v>575</v>
      </c>
      <c r="C568" s="334" t="s">
        <v>576</v>
      </c>
      <c r="D568" s="335"/>
      <c r="E568" s="336"/>
      <c r="F568" s="17"/>
      <c r="G568" s="22">
        <v>6306.25</v>
      </c>
      <c r="H568" s="69"/>
    </row>
    <row r="569" spans="1:8" ht="24" customHeight="1" x14ac:dyDescent="0.25">
      <c r="A569" s="156"/>
      <c r="B569" s="176" t="s">
        <v>393</v>
      </c>
      <c r="C569" s="334" t="s">
        <v>394</v>
      </c>
      <c r="D569" s="335"/>
      <c r="E569" s="336"/>
      <c r="F569" s="17"/>
      <c r="G569" s="22">
        <v>539.91</v>
      </c>
      <c r="H569" s="69"/>
    </row>
    <row r="570" spans="1:8" x14ac:dyDescent="0.25">
      <c r="A570" s="156"/>
      <c r="B570" s="176" t="s">
        <v>359</v>
      </c>
      <c r="C570" s="335" t="s">
        <v>148</v>
      </c>
      <c r="D570" s="335"/>
      <c r="E570" s="335"/>
      <c r="F570" s="17"/>
      <c r="G570" s="22">
        <v>513.38</v>
      </c>
      <c r="H570" s="69"/>
    </row>
    <row r="571" spans="1:8" ht="34.5" x14ac:dyDescent="0.25">
      <c r="A571" s="156"/>
      <c r="B571" s="173" t="s">
        <v>558</v>
      </c>
      <c r="C571" s="350" t="s">
        <v>676</v>
      </c>
      <c r="D571" s="350"/>
      <c r="E571" s="350"/>
      <c r="F571" s="155">
        <f>F573+F579+F582</f>
        <v>142000</v>
      </c>
      <c r="G571" s="155">
        <f>G573+G579+G582</f>
        <v>128592.39</v>
      </c>
      <c r="H571" s="175">
        <f>G571/F571*100</f>
        <v>90.558021126760565</v>
      </c>
    </row>
    <row r="572" spans="1:8" x14ac:dyDescent="0.25">
      <c r="A572" s="156"/>
      <c r="B572" s="217" t="s">
        <v>539</v>
      </c>
      <c r="C572" s="347" t="s">
        <v>155</v>
      </c>
      <c r="D572" s="347"/>
      <c r="E572" s="347"/>
      <c r="F572" s="215">
        <v>142000</v>
      </c>
      <c r="G572" s="213">
        <v>128592.39</v>
      </c>
      <c r="H572" s="224">
        <f>G572/F572*100</f>
        <v>90.558021126760565</v>
      </c>
    </row>
    <row r="573" spans="1:8" x14ac:dyDescent="0.25">
      <c r="A573" s="156"/>
      <c r="B573" s="265" t="s">
        <v>588</v>
      </c>
      <c r="C573" s="340" t="s">
        <v>79</v>
      </c>
      <c r="D573" s="340"/>
      <c r="E573" s="340"/>
      <c r="F573" s="33">
        <v>130000</v>
      </c>
      <c r="G573" s="77">
        <f>SUM(G574:G578)</f>
        <v>128592.39</v>
      </c>
      <c r="H573" s="266">
        <f>G573/F573*100</f>
        <v>98.917223076923079</v>
      </c>
    </row>
    <row r="574" spans="1:8" ht="24.75" customHeight="1" x14ac:dyDescent="0.25">
      <c r="A574" s="156"/>
      <c r="B574" s="176" t="s">
        <v>370</v>
      </c>
      <c r="C574" s="334" t="s">
        <v>88</v>
      </c>
      <c r="D574" s="335"/>
      <c r="E574" s="336"/>
      <c r="F574" s="17"/>
      <c r="G574" s="22">
        <v>298</v>
      </c>
      <c r="H574" s="69"/>
    </row>
    <row r="575" spans="1:8" ht="17.25" customHeight="1" x14ac:dyDescent="0.25">
      <c r="A575" s="156"/>
      <c r="B575" s="176" t="s">
        <v>570</v>
      </c>
      <c r="C575" s="334" t="s">
        <v>597</v>
      </c>
      <c r="D575" s="335"/>
      <c r="E575" s="336"/>
      <c r="F575" s="17"/>
      <c r="G575" s="22">
        <v>0</v>
      </c>
      <c r="H575" s="69"/>
    </row>
    <row r="576" spans="1:8" x14ac:dyDescent="0.25">
      <c r="A576" s="156"/>
      <c r="B576" s="176" t="s">
        <v>340</v>
      </c>
      <c r="C576" s="335" t="s">
        <v>93</v>
      </c>
      <c r="D576" s="335"/>
      <c r="E576" s="335"/>
      <c r="F576" s="17"/>
      <c r="G576" s="22">
        <v>101575.66</v>
      </c>
      <c r="H576" s="69"/>
    </row>
    <row r="577" spans="1:13" x14ac:dyDescent="0.25">
      <c r="A577" s="156"/>
      <c r="B577" s="176" t="s">
        <v>343</v>
      </c>
      <c r="C577" s="334" t="s">
        <v>577</v>
      </c>
      <c r="D577" s="335"/>
      <c r="E577" s="336"/>
      <c r="F577" s="17"/>
      <c r="G577" s="22">
        <v>23406</v>
      </c>
      <c r="H577" s="69"/>
    </row>
    <row r="578" spans="1:13" x14ac:dyDescent="0.25">
      <c r="A578" s="156"/>
      <c r="B578" s="176" t="s">
        <v>345</v>
      </c>
      <c r="C578" s="334" t="s">
        <v>100</v>
      </c>
      <c r="D578" s="335"/>
      <c r="E578" s="336"/>
      <c r="F578" s="17"/>
      <c r="G578" s="22">
        <v>3312.73</v>
      </c>
      <c r="H578" s="69"/>
    </row>
    <row r="579" spans="1:13" ht="24" customHeight="1" x14ac:dyDescent="0.25">
      <c r="A579" s="156"/>
      <c r="B579" s="265" t="s">
        <v>595</v>
      </c>
      <c r="C579" s="344" t="s">
        <v>564</v>
      </c>
      <c r="D579" s="340"/>
      <c r="E579" s="345"/>
      <c r="F579" s="33">
        <v>2000</v>
      </c>
      <c r="G579" s="77">
        <f>SUM(G580:G581)</f>
        <v>0</v>
      </c>
      <c r="H579" s="266"/>
    </row>
    <row r="580" spans="1:13" x14ac:dyDescent="0.25">
      <c r="A580" s="156"/>
      <c r="B580" s="176" t="s">
        <v>575</v>
      </c>
      <c r="C580" s="334" t="s">
        <v>576</v>
      </c>
      <c r="D580" s="335"/>
      <c r="E580" s="336"/>
      <c r="F580" s="17"/>
      <c r="G580" s="22">
        <v>0</v>
      </c>
      <c r="H580" s="69"/>
    </row>
    <row r="581" spans="1:13" ht="23.25" customHeight="1" x14ac:dyDescent="0.25">
      <c r="A581" s="156"/>
      <c r="B581" s="176" t="s">
        <v>393</v>
      </c>
      <c r="C581" s="334" t="s">
        <v>394</v>
      </c>
      <c r="D581" s="335"/>
      <c r="E581" s="336"/>
      <c r="F581" s="17"/>
      <c r="G581" s="22">
        <v>0</v>
      </c>
      <c r="H581" s="69"/>
    </row>
    <row r="582" spans="1:13" ht="23.25" customHeight="1" x14ac:dyDescent="0.25">
      <c r="A582" s="156"/>
      <c r="B582" s="265" t="s">
        <v>596</v>
      </c>
      <c r="C582" s="344" t="s">
        <v>146</v>
      </c>
      <c r="D582" s="340"/>
      <c r="E582" s="345"/>
      <c r="F582" s="33">
        <v>10000</v>
      </c>
      <c r="G582" s="77">
        <f>SUM(G583)</f>
        <v>0</v>
      </c>
      <c r="H582" s="266"/>
    </row>
    <row r="583" spans="1:13" ht="24" customHeight="1" x14ac:dyDescent="0.25">
      <c r="A583" s="156"/>
      <c r="B583" s="176" t="s">
        <v>420</v>
      </c>
      <c r="C583" s="334" t="s">
        <v>147</v>
      </c>
      <c r="D583" s="335"/>
      <c r="E583" s="336"/>
      <c r="F583" s="17"/>
      <c r="G583" s="22">
        <v>0</v>
      </c>
      <c r="H583" s="69"/>
    </row>
    <row r="584" spans="1:13" ht="23.25" x14ac:dyDescent="0.25">
      <c r="A584" s="156"/>
      <c r="B584" s="171" t="s">
        <v>360</v>
      </c>
      <c r="C584" s="338" t="s">
        <v>361</v>
      </c>
      <c r="D584" s="338"/>
      <c r="E584" s="338"/>
      <c r="F584" s="115">
        <f>F585</f>
        <v>5500</v>
      </c>
      <c r="G584" s="172">
        <f>G585</f>
        <v>6076.88</v>
      </c>
      <c r="H584" s="125">
        <f>G584/F584*100</f>
        <v>110.48872727272727</v>
      </c>
    </row>
    <row r="585" spans="1:13" ht="23.25" x14ac:dyDescent="0.25">
      <c r="A585" s="156"/>
      <c r="B585" s="173" t="s">
        <v>362</v>
      </c>
      <c r="C585" s="350" t="s">
        <v>363</v>
      </c>
      <c r="D585" s="350"/>
      <c r="E585" s="350"/>
      <c r="F585" s="155">
        <f>F587</f>
        <v>5500</v>
      </c>
      <c r="G585" s="174">
        <f>G587</f>
        <v>6076.88</v>
      </c>
      <c r="H585" s="175">
        <f>G585/F585*100</f>
        <v>110.48872727272727</v>
      </c>
    </row>
    <row r="586" spans="1:13" ht="12.75" customHeight="1" x14ac:dyDescent="0.25">
      <c r="A586" s="156"/>
      <c r="B586" s="217" t="s">
        <v>532</v>
      </c>
      <c r="C586" s="347" t="s">
        <v>153</v>
      </c>
      <c r="D586" s="347"/>
      <c r="E586" s="347"/>
      <c r="F586" s="215">
        <v>5500</v>
      </c>
      <c r="G586" s="213">
        <v>6076.88</v>
      </c>
      <c r="H586" s="224">
        <f>G586/F586*100</f>
        <v>110.48872727272727</v>
      </c>
    </row>
    <row r="587" spans="1:13" x14ac:dyDescent="0.25">
      <c r="A587" s="156"/>
      <c r="B587" s="265" t="s">
        <v>591</v>
      </c>
      <c r="C587" s="340" t="s">
        <v>526</v>
      </c>
      <c r="D587" s="340"/>
      <c r="E587" s="340"/>
      <c r="F587" s="33">
        <v>5500</v>
      </c>
      <c r="G587" s="77">
        <f>SUM(G588)</f>
        <v>6076.88</v>
      </c>
      <c r="H587" s="266"/>
    </row>
    <row r="588" spans="1:13" x14ac:dyDescent="0.25">
      <c r="A588" s="156"/>
      <c r="B588" s="176" t="s">
        <v>318</v>
      </c>
      <c r="C588" s="335" t="s">
        <v>364</v>
      </c>
      <c r="D588" s="335"/>
      <c r="E588" s="335"/>
      <c r="F588" s="17"/>
      <c r="G588" s="22">
        <v>6076.88</v>
      </c>
      <c r="H588" s="69"/>
    </row>
    <row r="589" spans="1:13" ht="23.25" x14ac:dyDescent="0.25">
      <c r="A589" s="156"/>
      <c r="B589" s="169" t="s">
        <v>365</v>
      </c>
      <c r="C589" s="369" t="s">
        <v>277</v>
      </c>
      <c r="D589" s="369"/>
      <c r="E589" s="369"/>
      <c r="F589" s="42">
        <f>F596+F609+F633+F667+F682+F705+F726+F739</f>
        <v>1066300</v>
      </c>
      <c r="G589" s="42">
        <f>G596+G609+G633+G667+G682+G705+G726+G739</f>
        <v>823797.16999999993</v>
      </c>
      <c r="H589" s="170">
        <f>G589/F589*100</f>
        <v>77.257541967551333</v>
      </c>
      <c r="K589" s="107"/>
    </row>
    <row r="590" spans="1:13" x14ac:dyDescent="0.25">
      <c r="A590" s="156"/>
      <c r="B590" s="218" t="s">
        <v>532</v>
      </c>
      <c r="C590" s="341" t="s">
        <v>153</v>
      </c>
      <c r="D590" s="342"/>
      <c r="E590" s="343"/>
      <c r="F590" s="221">
        <f>F611+F620+F684+F707+F701</f>
        <v>37736</v>
      </c>
      <c r="G590" s="221">
        <f>G611+G620+G684+G707+G701</f>
        <v>138775.69</v>
      </c>
      <c r="H590" s="222">
        <f>G590/F590*100</f>
        <v>367.75410748357007</v>
      </c>
      <c r="K590" s="107"/>
      <c r="M590" s="107"/>
    </row>
    <row r="591" spans="1:13" x14ac:dyDescent="0.25">
      <c r="A591" s="156"/>
      <c r="B591" s="218" t="s">
        <v>539</v>
      </c>
      <c r="C591" s="341" t="s">
        <v>540</v>
      </c>
      <c r="D591" s="342"/>
      <c r="E591" s="343"/>
      <c r="F591" s="221">
        <f>F598+F604+F612+F621+F635+F644+F653+F669+F677+F685+F708+F714+F719+F728</f>
        <v>655564</v>
      </c>
      <c r="G591" s="221">
        <f>G598+G604+G612+G621+G635+G644+G653+G669+G677+G685+G708+G714+G719+G728</f>
        <v>409766.77</v>
      </c>
      <c r="H591" s="222">
        <f t="shared" ref="H591:H595" si="78">G591/F591*100</f>
        <v>62.505990261820358</v>
      </c>
      <c r="K591" s="107"/>
    </row>
    <row r="592" spans="1:13" x14ac:dyDescent="0.25">
      <c r="A592" s="156"/>
      <c r="B592" s="218" t="s">
        <v>535</v>
      </c>
      <c r="C592" s="341" t="s">
        <v>536</v>
      </c>
      <c r="D592" s="342"/>
      <c r="E592" s="343"/>
      <c r="F592" s="221">
        <f>F613+F622+F654+F686+F702</f>
        <v>150000</v>
      </c>
      <c r="G592" s="221">
        <f>G613+G622+G654+G686+G702</f>
        <v>41300</v>
      </c>
      <c r="H592" s="222">
        <f t="shared" si="78"/>
        <v>27.533333333333331</v>
      </c>
      <c r="K592" s="107"/>
      <c r="M592" s="107"/>
    </row>
    <row r="593" spans="1:13" x14ac:dyDescent="0.25">
      <c r="A593" s="156"/>
      <c r="B593" s="218" t="s">
        <v>537</v>
      </c>
      <c r="C593" s="341" t="s">
        <v>599</v>
      </c>
      <c r="D593" s="342"/>
      <c r="E593" s="343"/>
      <c r="F593" s="221">
        <f>F623+F720</f>
        <v>0</v>
      </c>
      <c r="G593" s="221">
        <f>G623+G720</f>
        <v>52500</v>
      </c>
      <c r="H593" s="222"/>
      <c r="K593" s="107"/>
      <c r="M593" s="107"/>
    </row>
    <row r="594" spans="1:13" x14ac:dyDescent="0.25">
      <c r="A594" s="156"/>
      <c r="B594" s="218" t="s">
        <v>542</v>
      </c>
      <c r="C594" s="341" t="s">
        <v>156</v>
      </c>
      <c r="D594" s="342"/>
      <c r="E594" s="343"/>
      <c r="F594" s="221">
        <f>F656</f>
        <v>0</v>
      </c>
      <c r="G594" s="221">
        <f>G656</f>
        <v>0</v>
      </c>
      <c r="H594" s="222"/>
      <c r="K594" s="107"/>
      <c r="M594" s="107"/>
    </row>
    <row r="595" spans="1:13" ht="24" customHeight="1" x14ac:dyDescent="0.25">
      <c r="A595" s="156"/>
      <c r="B595" s="228" t="s">
        <v>544</v>
      </c>
      <c r="C595" s="341" t="s">
        <v>545</v>
      </c>
      <c r="D595" s="342"/>
      <c r="E595" s="343"/>
      <c r="F595" s="221">
        <f>F624+F645+F721+F730</f>
        <v>0</v>
      </c>
      <c r="G595" s="221">
        <f>G624+G645+G721+G730</f>
        <v>0</v>
      </c>
      <c r="H595" s="229" t="e">
        <f t="shared" si="78"/>
        <v>#DIV/0!</v>
      </c>
      <c r="M595" s="107"/>
    </row>
    <row r="596" spans="1:13" ht="23.25" x14ac:dyDescent="0.25">
      <c r="A596" s="156"/>
      <c r="B596" s="171" t="s">
        <v>366</v>
      </c>
      <c r="C596" s="338" t="s">
        <v>367</v>
      </c>
      <c r="D596" s="338"/>
      <c r="E596" s="338"/>
      <c r="F596" s="115">
        <f>F597+F603</f>
        <v>105000</v>
      </c>
      <c r="G596" s="115">
        <f>G597+G603</f>
        <v>89593.93</v>
      </c>
      <c r="H596" s="125">
        <f>G596/F596*100</f>
        <v>85.327552380952369</v>
      </c>
    </row>
    <row r="597" spans="1:13" ht="23.25" x14ac:dyDescent="0.25">
      <c r="A597" s="156"/>
      <c r="B597" s="173" t="s">
        <v>368</v>
      </c>
      <c r="C597" s="350" t="s">
        <v>369</v>
      </c>
      <c r="D597" s="350"/>
      <c r="E597" s="350"/>
      <c r="F597" s="155">
        <f>F599</f>
        <v>90000</v>
      </c>
      <c r="G597" s="174">
        <f>G599</f>
        <v>87274.049999999988</v>
      </c>
      <c r="H597" s="175">
        <f>G597/F597*100</f>
        <v>96.971166666666647</v>
      </c>
    </row>
    <row r="598" spans="1:13" x14ac:dyDescent="0.25">
      <c r="A598" s="156"/>
      <c r="B598" s="217" t="s">
        <v>539</v>
      </c>
      <c r="C598" s="346" t="s">
        <v>540</v>
      </c>
      <c r="D598" s="347"/>
      <c r="E598" s="348"/>
      <c r="F598" s="215">
        <v>90000</v>
      </c>
      <c r="G598" s="213">
        <v>87274.05</v>
      </c>
      <c r="H598" s="224">
        <f>G598/F598*100</f>
        <v>96.971166666666676</v>
      </c>
    </row>
    <row r="599" spans="1:13" x14ac:dyDescent="0.25">
      <c r="A599" s="156"/>
      <c r="B599" s="265" t="s">
        <v>588</v>
      </c>
      <c r="C599" s="340" t="s">
        <v>79</v>
      </c>
      <c r="D599" s="340"/>
      <c r="E599" s="340"/>
      <c r="F599" s="33">
        <v>90000</v>
      </c>
      <c r="G599" s="77">
        <f>SUM(G600:G602)</f>
        <v>87274.049999999988</v>
      </c>
      <c r="H599" s="266">
        <f>G599/F599*100</f>
        <v>96.971166666666647</v>
      </c>
    </row>
    <row r="600" spans="1:13" x14ac:dyDescent="0.25">
      <c r="A600" s="156"/>
      <c r="B600" s="176" t="s">
        <v>316</v>
      </c>
      <c r="C600" s="335" t="s">
        <v>87</v>
      </c>
      <c r="D600" s="335"/>
      <c r="E600" s="335"/>
      <c r="F600" s="17"/>
      <c r="G600" s="22">
        <v>32528.95</v>
      </c>
      <c r="H600" s="69"/>
    </row>
    <row r="601" spans="1:13" ht="26.25" customHeight="1" x14ac:dyDescent="0.25">
      <c r="A601" s="156"/>
      <c r="B601" s="176" t="s">
        <v>370</v>
      </c>
      <c r="C601" s="335" t="s">
        <v>88</v>
      </c>
      <c r="D601" s="335"/>
      <c r="E601" s="335"/>
      <c r="F601" s="17"/>
      <c r="G601" s="22">
        <v>22887.5</v>
      </c>
      <c r="H601" s="69"/>
    </row>
    <row r="602" spans="1:13" x14ac:dyDescent="0.25">
      <c r="A602" s="156"/>
      <c r="B602" s="176" t="s">
        <v>340</v>
      </c>
      <c r="C602" s="335" t="s">
        <v>93</v>
      </c>
      <c r="D602" s="335"/>
      <c r="E602" s="335"/>
      <c r="F602" s="17"/>
      <c r="G602" s="22">
        <v>31857.599999999999</v>
      </c>
      <c r="H602" s="69"/>
    </row>
    <row r="603" spans="1:13" ht="34.5" x14ac:dyDescent="0.25">
      <c r="A603" s="156"/>
      <c r="B603" s="173" t="s">
        <v>371</v>
      </c>
      <c r="C603" s="350" t="s">
        <v>372</v>
      </c>
      <c r="D603" s="350"/>
      <c r="E603" s="350"/>
      <c r="F603" s="155">
        <f>F605+F607</f>
        <v>15000</v>
      </c>
      <c r="G603" s="174">
        <f>G605+G607</f>
        <v>2319.88</v>
      </c>
      <c r="H603" s="175">
        <f>G603/F603*100</f>
        <v>15.465866666666667</v>
      </c>
    </row>
    <row r="604" spans="1:13" x14ac:dyDescent="0.25">
      <c r="A604" s="156"/>
      <c r="B604" s="217" t="s">
        <v>539</v>
      </c>
      <c r="C604" s="346" t="s">
        <v>540</v>
      </c>
      <c r="D604" s="347"/>
      <c r="E604" s="348"/>
      <c r="F604" s="215">
        <v>15000</v>
      </c>
      <c r="G604" s="213">
        <v>2319.88</v>
      </c>
      <c r="H604" s="224">
        <f>G604/F604*100</f>
        <v>15.465866666666667</v>
      </c>
    </row>
    <row r="605" spans="1:13" x14ac:dyDescent="0.25">
      <c r="A605" s="156"/>
      <c r="B605" s="265" t="s">
        <v>588</v>
      </c>
      <c r="C605" s="344" t="s">
        <v>79</v>
      </c>
      <c r="D605" s="340"/>
      <c r="E605" s="345"/>
      <c r="F605" s="33">
        <v>0</v>
      </c>
      <c r="G605" s="77">
        <f>SUM(G606)</f>
        <v>0</v>
      </c>
      <c r="H605" s="266"/>
    </row>
    <row r="606" spans="1:13" x14ac:dyDescent="0.25">
      <c r="A606" s="156"/>
      <c r="B606" s="176" t="s">
        <v>343</v>
      </c>
      <c r="C606" s="334" t="s">
        <v>98</v>
      </c>
      <c r="D606" s="335"/>
      <c r="E606" s="336"/>
      <c r="F606" s="17"/>
      <c r="G606" s="22">
        <v>0</v>
      </c>
      <c r="H606" s="69"/>
    </row>
    <row r="607" spans="1:13" ht="22.5" customHeight="1" x14ac:dyDescent="0.25">
      <c r="A607" s="156"/>
      <c r="B607" s="265" t="s">
        <v>595</v>
      </c>
      <c r="C607" s="340" t="s">
        <v>133</v>
      </c>
      <c r="D607" s="340"/>
      <c r="E607" s="340"/>
      <c r="F607" s="33">
        <v>15000</v>
      </c>
      <c r="G607" s="77">
        <f>SUM(G608)</f>
        <v>2319.88</v>
      </c>
      <c r="H607" s="266">
        <f>G607/F607*100</f>
        <v>15.465866666666667</v>
      </c>
    </row>
    <row r="608" spans="1:13" x14ac:dyDescent="0.25">
      <c r="A608" s="156"/>
      <c r="B608" s="176" t="s">
        <v>373</v>
      </c>
      <c r="C608" s="335" t="s">
        <v>374</v>
      </c>
      <c r="D608" s="335"/>
      <c r="E608" s="335"/>
      <c r="F608" s="17"/>
      <c r="G608" s="22">
        <v>2319.88</v>
      </c>
      <c r="H608" s="69"/>
    </row>
    <row r="609" spans="1:11" ht="23.25" x14ac:dyDescent="0.25">
      <c r="A609" s="156"/>
      <c r="B609" s="171" t="s">
        <v>375</v>
      </c>
      <c r="C609" s="338" t="s">
        <v>376</v>
      </c>
      <c r="D609" s="338"/>
      <c r="E609" s="338"/>
      <c r="F609" s="115">
        <f>F610+F619</f>
        <v>251000</v>
      </c>
      <c r="G609" s="115">
        <f>G610+G619</f>
        <v>235662.19</v>
      </c>
      <c r="H609" s="125">
        <f>G609/F609*100</f>
        <v>93.889318725099599</v>
      </c>
    </row>
    <row r="610" spans="1:11" ht="23.25" x14ac:dyDescent="0.25">
      <c r="A610" s="156"/>
      <c r="B610" s="173" t="s">
        <v>377</v>
      </c>
      <c r="C610" s="350" t="s">
        <v>378</v>
      </c>
      <c r="D610" s="350"/>
      <c r="E610" s="350"/>
      <c r="F610" s="155">
        <f>F614</f>
        <v>200000</v>
      </c>
      <c r="G610" s="155">
        <f>G614</f>
        <v>170597.19</v>
      </c>
      <c r="H610" s="175">
        <f>G610/F610*100</f>
        <v>85.298595000000006</v>
      </c>
    </row>
    <row r="611" spans="1:11" x14ac:dyDescent="0.25">
      <c r="A611" s="156"/>
      <c r="B611" s="217" t="s">
        <v>532</v>
      </c>
      <c r="C611" s="347" t="s">
        <v>153</v>
      </c>
      <c r="D611" s="347"/>
      <c r="E611" s="347"/>
      <c r="F611" s="215">
        <v>0</v>
      </c>
      <c r="G611" s="213">
        <v>18461.95</v>
      </c>
      <c r="H611" s="224" t="e">
        <f>G611/F611*100</f>
        <v>#DIV/0!</v>
      </c>
      <c r="K611" s="107"/>
    </row>
    <row r="612" spans="1:11" x14ac:dyDescent="0.25">
      <c r="A612" s="156"/>
      <c r="B612" s="217" t="s">
        <v>539</v>
      </c>
      <c r="C612" s="346" t="s">
        <v>540</v>
      </c>
      <c r="D612" s="347"/>
      <c r="E612" s="348"/>
      <c r="F612" s="215">
        <v>140000</v>
      </c>
      <c r="G612" s="213">
        <f>G610-G611-G613</f>
        <v>110835.23999999999</v>
      </c>
      <c r="H612" s="224"/>
    </row>
    <row r="613" spans="1:11" x14ac:dyDescent="0.25">
      <c r="A613" s="156"/>
      <c r="B613" s="217" t="s">
        <v>535</v>
      </c>
      <c r="C613" s="346" t="s">
        <v>536</v>
      </c>
      <c r="D613" s="347"/>
      <c r="E613" s="348"/>
      <c r="F613" s="215">
        <v>60000</v>
      </c>
      <c r="G613" s="213">
        <v>41300</v>
      </c>
      <c r="H613" s="224"/>
      <c r="K613" s="107"/>
    </row>
    <row r="614" spans="1:11" x14ac:dyDescent="0.25">
      <c r="A614" s="156"/>
      <c r="B614" s="265" t="s">
        <v>588</v>
      </c>
      <c r="C614" s="340" t="s">
        <v>79</v>
      </c>
      <c r="D614" s="340"/>
      <c r="E614" s="340"/>
      <c r="F614" s="33">
        <v>200000</v>
      </c>
      <c r="G614" s="77">
        <f>SUM(G615:G618)</f>
        <v>170597.19</v>
      </c>
      <c r="H614" s="266">
        <f>G614/F614*100</f>
        <v>85.298595000000006</v>
      </c>
    </row>
    <row r="615" spans="1:11" ht="26.25" customHeight="1" x14ac:dyDescent="0.25">
      <c r="A615" s="156"/>
      <c r="B615" s="176" t="s">
        <v>370</v>
      </c>
      <c r="C615" s="335" t="s">
        <v>88</v>
      </c>
      <c r="D615" s="335"/>
      <c r="E615" s="335"/>
      <c r="F615" s="17"/>
      <c r="G615" s="22">
        <v>611.9</v>
      </c>
      <c r="H615" s="69"/>
    </row>
    <row r="616" spans="1:11" ht="16.5" customHeight="1" x14ac:dyDescent="0.25">
      <c r="A616" s="156"/>
      <c r="B616" s="176" t="s">
        <v>570</v>
      </c>
      <c r="C616" s="334" t="s">
        <v>578</v>
      </c>
      <c r="D616" s="335"/>
      <c r="E616" s="336"/>
      <c r="F616" s="17"/>
      <c r="G616" s="22">
        <v>0</v>
      </c>
      <c r="H616" s="69"/>
    </row>
    <row r="617" spans="1:11" x14ac:dyDescent="0.25">
      <c r="A617" s="156"/>
      <c r="B617" s="176" t="s">
        <v>340</v>
      </c>
      <c r="C617" s="335" t="s">
        <v>93</v>
      </c>
      <c r="D617" s="335"/>
      <c r="E617" s="335"/>
      <c r="F617" s="17"/>
      <c r="G617" s="22">
        <v>166672.79</v>
      </c>
      <c r="H617" s="69"/>
    </row>
    <row r="618" spans="1:11" x14ac:dyDescent="0.25">
      <c r="A618" s="156"/>
      <c r="B618" s="176" t="s">
        <v>343</v>
      </c>
      <c r="C618" s="334" t="s">
        <v>98</v>
      </c>
      <c r="D618" s="335"/>
      <c r="E618" s="336"/>
      <c r="F618" s="17"/>
      <c r="G618" s="22">
        <v>3312.5</v>
      </c>
      <c r="H618" s="69"/>
    </row>
    <row r="619" spans="1:11" ht="34.5" x14ac:dyDescent="0.25">
      <c r="A619" s="156"/>
      <c r="B619" s="173" t="s">
        <v>379</v>
      </c>
      <c r="C619" s="350" t="s">
        <v>380</v>
      </c>
      <c r="D619" s="350"/>
      <c r="E619" s="350"/>
      <c r="F619" s="155">
        <f>F625+F628+F631</f>
        <v>51000</v>
      </c>
      <c r="G619" s="155">
        <f>G625+G628+G631</f>
        <v>65065</v>
      </c>
      <c r="H619" s="175">
        <f>G619/F619*100</f>
        <v>127.57843137254903</v>
      </c>
    </row>
    <row r="620" spans="1:11" ht="15" customHeight="1" x14ac:dyDescent="0.25">
      <c r="A620" s="156"/>
      <c r="B620" s="226" t="s">
        <v>532</v>
      </c>
      <c r="C620" s="346" t="s">
        <v>153</v>
      </c>
      <c r="D620" s="347"/>
      <c r="E620" s="348"/>
      <c r="F620" s="227">
        <v>10736</v>
      </c>
      <c r="G620" s="236">
        <v>12565</v>
      </c>
      <c r="H620" s="237"/>
      <c r="K620" s="107"/>
    </row>
    <row r="621" spans="1:11" x14ac:dyDescent="0.25">
      <c r="A621" s="156"/>
      <c r="B621" s="217" t="s">
        <v>539</v>
      </c>
      <c r="C621" s="347" t="s">
        <v>540</v>
      </c>
      <c r="D621" s="347"/>
      <c r="E621" s="347"/>
      <c r="F621" s="215">
        <v>40264</v>
      </c>
      <c r="G621" s="213">
        <v>0</v>
      </c>
      <c r="H621" s="224">
        <f>G621/F621*100</f>
        <v>0</v>
      </c>
      <c r="K621" s="107"/>
    </row>
    <row r="622" spans="1:11" x14ac:dyDescent="0.25">
      <c r="A622" s="156"/>
      <c r="B622" s="217" t="s">
        <v>535</v>
      </c>
      <c r="C622" s="346" t="s">
        <v>536</v>
      </c>
      <c r="D622" s="347"/>
      <c r="E622" s="348"/>
      <c r="F622" s="215">
        <v>0</v>
      </c>
      <c r="G622" s="213">
        <v>0</v>
      </c>
      <c r="H622" s="224"/>
    </row>
    <row r="623" spans="1:11" x14ac:dyDescent="0.25">
      <c r="A623" s="156"/>
      <c r="B623" s="217" t="s">
        <v>537</v>
      </c>
      <c r="C623" s="346" t="s">
        <v>599</v>
      </c>
      <c r="D623" s="347"/>
      <c r="E623" s="348"/>
      <c r="F623" s="215">
        <v>0</v>
      </c>
      <c r="G623" s="213">
        <v>52500</v>
      </c>
      <c r="H623" s="224"/>
      <c r="K623" s="107"/>
    </row>
    <row r="624" spans="1:11" ht="22.5" customHeight="1" x14ac:dyDescent="0.25">
      <c r="A624" s="156"/>
      <c r="B624" s="225" t="s">
        <v>544</v>
      </c>
      <c r="C624" s="346" t="s">
        <v>545</v>
      </c>
      <c r="D624" s="347"/>
      <c r="E624" s="348"/>
      <c r="F624" s="215">
        <v>0</v>
      </c>
      <c r="G624" s="213">
        <v>0</v>
      </c>
      <c r="H624" s="224"/>
    </row>
    <row r="625" spans="1:8" x14ac:dyDescent="0.25">
      <c r="A625" s="156"/>
      <c r="B625" s="265" t="s">
        <v>588</v>
      </c>
      <c r="C625" s="340" t="s">
        <v>79</v>
      </c>
      <c r="D625" s="340"/>
      <c r="E625" s="340"/>
      <c r="F625" s="33">
        <v>51000</v>
      </c>
      <c r="G625" s="77">
        <f>SUM(G626:G627)</f>
        <v>52500</v>
      </c>
      <c r="H625" s="266">
        <f>G625/F625*100</f>
        <v>102.94117647058823</v>
      </c>
    </row>
    <row r="626" spans="1:8" x14ac:dyDescent="0.25">
      <c r="A626" s="156"/>
      <c r="B626" s="176" t="s">
        <v>340</v>
      </c>
      <c r="C626" s="335" t="s">
        <v>598</v>
      </c>
      <c r="D626" s="335"/>
      <c r="E626" s="335"/>
      <c r="F626" s="17"/>
      <c r="G626" s="22">
        <v>52500</v>
      </c>
      <c r="H626" s="69"/>
    </row>
    <row r="627" spans="1:8" ht="15" customHeight="1" x14ac:dyDescent="0.25">
      <c r="A627" s="156"/>
      <c r="B627" s="176" t="s">
        <v>343</v>
      </c>
      <c r="C627" s="334" t="s">
        <v>98</v>
      </c>
      <c r="D627" s="335"/>
      <c r="E627" s="336"/>
      <c r="F627" s="17"/>
      <c r="G627" s="22">
        <v>0</v>
      </c>
      <c r="H627" s="69"/>
    </row>
    <row r="628" spans="1:8" ht="22.5" customHeight="1" x14ac:dyDescent="0.25">
      <c r="A628" s="156"/>
      <c r="B628" s="265" t="s">
        <v>595</v>
      </c>
      <c r="C628" s="344" t="s">
        <v>133</v>
      </c>
      <c r="D628" s="340"/>
      <c r="E628" s="345"/>
      <c r="F628" s="33">
        <v>0</v>
      </c>
      <c r="G628" s="77">
        <f>SUM(G629:G630)</f>
        <v>12565</v>
      </c>
      <c r="H628" s="266"/>
    </row>
    <row r="629" spans="1:8" x14ac:dyDescent="0.25">
      <c r="A629" s="156"/>
      <c r="B629" s="176" t="s">
        <v>559</v>
      </c>
      <c r="C629" s="334" t="s">
        <v>136</v>
      </c>
      <c r="D629" s="335"/>
      <c r="E629" s="336"/>
      <c r="F629" s="17"/>
      <c r="G629" s="22">
        <v>0</v>
      </c>
      <c r="H629" s="69"/>
    </row>
    <row r="630" spans="1:8" x14ac:dyDescent="0.25">
      <c r="A630" s="156"/>
      <c r="B630" s="176" t="s">
        <v>373</v>
      </c>
      <c r="C630" s="334" t="s">
        <v>137</v>
      </c>
      <c r="D630" s="335"/>
      <c r="E630" s="336"/>
      <c r="F630" s="17"/>
      <c r="G630" s="22">
        <v>12565</v>
      </c>
      <c r="H630" s="69"/>
    </row>
    <row r="631" spans="1:8" ht="24.75" customHeight="1" x14ac:dyDescent="0.25">
      <c r="A631" s="156"/>
      <c r="B631" s="265" t="s">
        <v>596</v>
      </c>
      <c r="C631" s="340" t="s">
        <v>147</v>
      </c>
      <c r="D631" s="340"/>
      <c r="E631" s="340"/>
      <c r="F631" s="33">
        <v>0</v>
      </c>
      <c r="G631" s="77">
        <f>SUM(G632)</f>
        <v>0</v>
      </c>
      <c r="H631" s="266" t="e">
        <f>G631/F631*100</f>
        <v>#DIV/0!</v>
      </c>
    </row>
    <row r="632" spans="1:8" ht="25.5" customHeight="1" x14ac:dyDescent="0.25">
      <c r="A632" s="156"/>
      <c r="B632" s="176" t="s">
        <v>420</v>
      </c>
      <c r="C632" s="335" t="s">
        <v>147</v>
      </c>
      <c r="D632" s="335"/>
      <c r="E632" s="335"/>
      <c r="F632" s="17"/>
      <c r="G632" s="22">
        <v>0</v>
      </c>
      <c r="H632" s="69"/>
    </row>
    <row r="633" spans="1:8" ht="23.25" x14ac:dyDescent="0.25">
      <c r="A633" s="156"/>
      <c r="B633" s="171" t="s">
        <v>381</v>
      </c>
      <c r="C633" s="338" t="s">
        <v>560</v>
      </c>
      <c r="D633" s="338"/>
      <c r="E633" s="338"/>
      <c r="F633" s="115">
        <f>F634+F643+F652</f>
        <v>201000</v>
      </c>
      <c r="G633" s="115">
        <f>G634+G643+G652</f>
        <v>209850.72</v>
      </c>
      <c r="H633" s="125">
        <f>G633/F633*100</f>
        <v>104.40334328358209</v>
      </c>
    </row>
    <row r="634" spans="1:8" ht="23.25" x14ac:dyDescent="0.25">
      <c r="A634" s="156"/>
      <c r="B634" s="173" t="s">
        <v>382</v>
      </c>
      <c r="C634" s="350" t="s">
        <v>561</v>
      </c>
      <c r="D634" s="350"/>
      <c r="E634" s="350"/>
      <c r="F634" s="155">
        <f>F636</f>
        <v>180000</v>
      </c>
      <c r="G634" s="174">
        <f>G636</f>
        <v>178353.44</v>
      </c>
      <c r="H634" s="175">
        <f>G634/F634*100</f>
        <v>99.085244444444442</v>
      </c>
    </row>
    <row r="635" spans="1:8" ht="13.5" customHeight="1" x14ac:dyDescent="0.25">
      <c r="A635" s="156"/>
      <c r="B635" s="217" t="s">
        <v>539</v>
      </c>
      <c r="C635" s="346" t="s">
        <v>540</v>
      </c>
      <c r="D635" s="347"/>
      <c r="E635" s="348"/>
      <c r="F635" s="215">
        <v>180000</v>
      </c>
      <c r="G635" s="213">
        <v>178353.44</v>
      </c>
      <c r="H635" s="224">
        <f>G635/F635*100</f>
        <v>99.085244444444442</v>
      </c>
    </row>
    <row r="636" spans="1:8" x14ac:dyDescent="0.25">
      <c r="A636" s="156"/>
      <c r="B636" s="265" t="s">
        <v>588</v>
      </c>
      <c r="C636" s="340" t="s">
        <v>79</v>
      </c>
      <c r="D636" s="340"/>
      <c r="E636" s="340"/>
      <c r="F636" s="33">
        <v>180000</v>
      </c>
      <c r="G636" s="77">
        <f>SUM(G637:G642)</f>
        <v>178353.44</v>
      </c>
      <c r="H636" s="266">
        <f>G636/F636*100</f>
        <v>99.085244444444442</v>
      </c>
    </row>
    <row r="637" spans="1:8" ht="24" customHeight="1" x14ac:dyDescent="0.25">
      <c r="A637" s="156"/>
      <c r="B637" s="176" t="s">
        <v>370</v>
      </c>
      <c r="C637" s="335" t="s">
        <v>88</v>
      </c>
      <c r="D637" s="335"/>
      <c r="E637" s="335"/>
      <c r="F637" s="17"/>
      <c r="G637" s="22">
        <v>2231.9699999999998</v>
      </c>
      <c r="H637" s="69"/>
    </row>
    <row r="638" spans="1:8" ht="18" customHeight="1" x14ac:dyDescent="0.25">
      <c r="A638" s="156"/>
      <c r="B638" s="176" t="s">
        <v>570</v>
      </c>
      <c r="C638" s="334" t="s">
        <v>578</v>
      </c>
      <c r="D638" s="335"/>
      <c r="E638" s="336"/>
      <c r="F638" s="17"/>
      <c r="G638" s="22">
        <v>0</v>
      </c>
      <c r="H638" s="69"/>
    </row>
    <row r="639" spans="1:8" ht="24.75" customHeight="1" x14ac:dyDescent="0.25">
      <c r="A639" s="156"/>
      <c r="B639" s="176" t="s">
        <v>340</v>
      </c>
      <c r="C639" s="335" t="s">
        <v>563</v>
      </c>
      <c r="D639" s="335"/>
      <c r="E639" s="335"/>
      <c r="F639" s="17"/>
      <c r="G639" s="22">
        <v>165577.18</v>
      </c>
      <c r="H639" s="69"/>
    </row>
    <row r="640" spans="1:8" x14ac:dyDescent="0.25">
      <c r="A640" s="156"/>
      <c r="B640" s="176" t="s">
        <v>383</v>
      </c>
      <c r="C640" s="335" t="s">
        <v>95</v>
      </c>
      <c r="D640" s="335"/>
      <c r="E640" s="335"/>
      <c r="F640" s="17"/>
      <c r="G640" s="22">
        <v>9507.81</v>
      </c>
      <c r="H640" s="69"/>
    </row>
    <row r="641" spans="1:8" x14ac:dyDescent="0.25">
      <c r="A641" s="156"/>
      <c r="B641" s="176" t="s">
        <v>343</v>
      </c>
      <c r="C641" s="334" t="s">
        <v>98</v>
      </c>
      <c r="D641" s="335"/>
      <c r="E641" s="336"/>
      <c r="F641" s="17"/>
      <c r="G641" s="22">
        <v>1036.48</v>
      </c>
      <c r="H641" s="69"/>
    </row>
    <row r="642" spans="1:8" x14ac:dyDescent="0.25">
      <c r="A642" s="156"/>
      <c r="B642" s="176" t="s">
        <v>345</v>
      </c>
      <c r="C642" s="334" t="s">
        <v>100</v>
      </c>
      <c r="D642" s="335"/>
      <c r="E642" s="336"/>
      <c r="F642" s="17"/>
      <c r="G642" s="22">
        <v>0</v>
      </c>
      <c r="H642" s="69"/>
    </row>
    <row r="643" spans="1:8" ht="33" customHeight="1" x14ac:dyDescent="0.25">
      <c r="A643" s="156"/>
      <c r="B643" s="173" t="s">
        <v>384</v>
      </c>
      <c r="C643" s="350" t="s">
        <v>562</v>
      </c>
      <c r="D643" s="350"/>
      <c r="E643" s="350"/>
      <c r="F643" s="155">
        <f>F646+F650</f>
        <v>0</v>
      </c>
      <c r="G643" s="174">
        <f>G650+G646</f>
        <v>0</v>
      </c>
      <c r="H643" s="175" t="e">
        <f>G643/F643*100</f>
        <v>#DIV/0!</v>
      </c>
    </row>
    <row r="644" spans="1:8" ht="15.75" customHeight="1" x14ac:dyDescent="0.25">
      <c r="A644" s="156"/>
      <c r="B644" s="217" t="s">
        <v>539</v>
      </c>
      <c r="C644" s="346" t="s">
        <v>540</v>
      </c>
      <c r="D644" s="347"/>
      <c r="E644" s="348"/>
      <c r="F644" s="215">
        <v>0</v>
      </c>
      <c r="G644" s="213">
        <v>0</v>
      </c>
      <c r="H644" s="224" t="e">
        <f>G644/F644*100</f>
        <v>#DIV/0!</v>
      </c>
    </row>
    <row r="645" spans="1:8" ht="23.25" customHeight="1" x14ac:dyDescent="0.25">
      <c r="A645" s="156"/>
      <c r="B645" s="225" t="s">
        <v>544</v>
      </c>
      <c r="C645" s="347" t="s">
        <v>545</v>
      </c>
      <c r="D645" s="347"/>
      <c r="E645" s="347"/>
      <c r="F645" s="215">
        <v>0</v>
      </c>
      <c r="G645" s="213">
        <v>0</v>
      </c>
      <c r="H645" s="224"/>
    </row>
    <row r="646" spans="1:8" x14ac:dyDescent="0.25">
      <c r="A646" s="156"/>
      <c r="B646" s="265" t="s">
        <v>588</v>
      </c>
      <c r="C646" s="340" t="s">
        <v>79</v>
      </c>
      <c r="D646" s="340"/>
      <c r="E646" s="340"/>
      <c r="F646" s="33">
        <v>0</v>
      </c>
      <c r="G646" s="77">
        <f>SUM(G647)</f>
        <v>0</v>
      </c>
      <c r="H646" s="266" t="e">
        <f>G646/F646*100</f>
        <v>#DIV/0!</v>
      </c>
    </row>
    <row r="647" spans="1:8" ht="24" customHeight="1" x14ac:dyDescent="0.25">
      <c r="A647" s="156"/>
      <c r="B647" s="176" t="s">
        <v>340</v>
      </c>
      <c r="C647" s="335" t="s">
        <v>563</v>
      </c>
      <c r="D647" s="335"/>
      <c r="E647" s="335"/>
      <c r="F647" s="17"/>
      <c r="G647" s="22">
        <v>0</v>
      </c>
      <c r="H647" s="69"/>
    </row>
    <row r="648" spans="1:8" ht="24.75" customHeight="1" x14ac:dyDescent="0.25">
      <c r="A648" s="156"/>
      <c r="B648" s="265" t="s">
        <v>600</v>
      </c>
      <c r="C648" s="344" t="s">
        <v>131</v>
      </c>
      <c r="D648" s="340"/>
      <c r="E648" s="345"/>
      <c r="F648" s="33">
        <v>0</v>
      </c>
      <c r="G648" s="77">
        <f>SUM(G649)</f>
        <v>0</v>
      </c>
      <c r="H648" s="266"/>
    </row>
    <row r="649" spans="1:8" ht="17.25" customHeight="1" x14ac:dyDescent="0.25">
      <c r="A649" s="156"/>
      <c r="B649" s="176" t="s">
        <v>385</v>
      </c>
      <c r="C649" s="334" t="s">
        <v>54</v>
      </c>
      <c r="D649" s="335"/>
      <c r="E649" s="336"/>
      <c r="F649" s="17"/>
      <c r="G649" s="22">
        <v>0</v>
      </c>
      <c r="H649" s="69"/>
    </row>
    <row r="650" spans="1:8" ht="24" customHeight="1" x14ac:dyDescent="0.25">
      <c r="A650" s="156"/>
      <c r="B650" s="265" t="s">
        <v>595</v>
      </c>
      <c r="C650" s="344" t="s">
        <v>564</v>
      </c>
      <c r="D650" s="340"/>
      <c r="E650" s="345"/>
      <c r="F650" s="33">
        <v>0</v>
      </c>
      <c r="G650" s="77">
        <f>SUM(G651)</f>
        <v>0</v>
      </c>
      <c r="H650" s="266" t="e">
        <f>G650/F650*100</f>
        <v>#DIV/0!</v>
      </c>
    </row>
    <row r="651" spans="1:8" x14ac:dyDescent="0.25">
      <c r="A651" s="156"/>
      <c r="B651" s="176" t="s">
        <v>559</v>
      </c>
      <c r="C651" s="334" t="s">
        <v>136</v>
      </c>
      <c r="D651" s="335"/>
      <c r="E651" s="336"/>
      <c r="F651" s="17"/>
      <c r="G651" s="22">
        <v>0</v>
      </c>
      <c r="H651" s="69"/>
    </row>
    <row r="652" spans="1:8" ht="22.5" customHeight="1" x14ac:dyDescent="0.25">
      <c r="A652" s="156"/>
      <c r="B652" s="173" t="s">
        <v>386</v>
      </c>
      <c r="C652" s="350" t="s">
        <v>565</v>
      </c>
      <c r="D652" s="350"/>
      <c r="E652" s="350"/>
      <c r="F652" s="155">
        <f>F657+F662+F665</f>
        <v>21000</v>
      </c>
      <c r="G652" s="157">
        <f>G657+G662+G665</f>
        <v>31497.279999999999</v>
      </c>
      <c r="H652" s="175">
        <f>G652/F652*100</f>
        <v>149.98704761904762</v>
      </c>
    </row>
    <row r="653" spans="1:8" ht="12.75" customHeight="1" x14ac:dyDescent="0.25">
      <c r="A653" s="156"/>
      <c r="B653" s="217" t="s">
        <v>539</v>
      </c>
      <c r="C653" s="347" t="s">
        <v>540</v>
      </c>
      <c r="D653" s="347"/>
      <c r="E653" s="347"/>
      <c r="F653" s="215">
        <v>4000</v>
      </c>
      <c r="G653" s="213">
        <v>0</v>
      </c>
      <c r="H653" s="224">
        <f>G653/F653*100</f>
        <v>0</v>
      </c>
    </row>
    <row r="654" spans="1:8" ht="13.5" customHeight="1" x14ac:dyDescent="0.25">
      <c r="A654" s="156"/>
      <c r="B654" s="217" t="s">
        <v>535</v>
      </c>
      <c r="C654" s="346" t="s">
        <v>536</v>
      </c>
      <c r="D654" s="347"/>
      <c r="E654" s="348"/>
      <c r="F654" s="215">
        <v>0</v>
      </c>
      <c r="G654" s="213">
        <v>0</v>
      </c>
      <c r="H654" s="224" t="e">
        <f t="shared" ref="H654:H656" si="79">G654/F654*100</f>
        <v>#DIV/0!</v>
      </c>
    </row>
    <row r="655" spans="1:8" ht="13.5" customHeight="1" x14ac:dyDescent="0.25">
      <c r="A655" s="156"/>
      <c r="B655" s="217" t="s">
        <v>537</v>
      </c>
      <c r="C655" s="346" t="s">
        <v>599</v>
      </c>
      <c r="D655" s="347"/>
      <c r="E655" s="348"/>
      <c r="F655" s="215">
        <v>17000</v>
      </c>
      <c r="G655" s="213">
        <v>31497.279999999999</v>
      </c>
      <c r="H655" s="224"/>
    </row>
    <row r="656" spans="1:8" x14ac:dyDescent="0.25">
      <c r="A656" s="156"/>
      <c r="B656" s="217" t="s">
        <v>542</v>
      </c>
      <c r="C656" s="346" t="s">
        <v>156</v>
      </c>
      <c r="D656" s="347"/>
      <c r="E656" s="348"/>
      <c r="F656" s="215">
        <v>0</v>
      </c>
      <c r="G656" s="213">
        <v>0</v>
      </c>
      <c r="H656" s="224" t="e">
        <f t="shared" si="79"/>
        <v>#DIV/0!</v>
      </c>
    </row>
    <row r="657" spans="1:8" x14ac:dyDescent="0.25">
      <c r="A657" s="156"/>
      <c r="B657" s="265" t="s">
        <v>588</v>
      </c>
      <c r="C657" s="340" t="s">
        <v>79</v>
      </c>
      <c r="D657" s="340"/>
      <c r="E657" s="340"/>
      <c r="F657" s="33">
        <v>4000</v>
      </c>
      <c r="G657" s="77">
        <f>SUM(G658:G661)</f>
        <v>8392.2800000000007</v>
      </c>
      <c r="H657" s="266">
        <f>G657/F657*100</f>
        <v>209.80700000000004</v>
      </c>
    </row>
    <row r="658" spans="1:8" ht="24" customHeight="1" x14ac:dyDescent="0.25">
      <c r="A658" s="156"/>
      <c r="B658" s="176" t="s">
        <v>370</v>
      </c>
      <c r="C658" s="335" t="s">
        <v>88</v>
      </c>
      <c r="D658" s="335"/>
      <c r="E658" s="335"/>
      <c r="F658" s="17"/>
      <c r="G658" s="22">
        <v>0</v>
      </c>
      <c r="H658" s="69"/>
    </row>
    <row r="659" spans="1:8" ht="26.25" customHeight="1" x14ac:dyDescent="0.25">
      <c r="A659" s="156"/>
      <c r="B659" s="176" t="s">
        <v>340</v>
      </c>
      <c r="C659" s="334" t="s">
        <v>563</v>
      </c>
      <c r="D659" s="335"/>
      <c r="E659" s="336"/>
      <c r="F659" s="17"/>
      <c r="G659" s="22">
        <v>3392.28</v>
      </c>
      <c r="H659" s="69"/>
    </row>
    <row r="660" spans="1:8" ht="18.75" customHeight="1" x14ac:dyDescent="0.25">
      <c r="A660" s="156"/>
      <c r="B660" s="176" t="s">
        <v>341</v>
      </c>
      <c r="C660" s="334" t="s">
        <v>94</v>
      </c>
      <c r="D660" s="335"/>
      <c r="E660" s="336"/>
      <c r="F660" s="17"/>
      <c r="G660" s="22">
        <v>0</v>
      </c>
      <c r="H660" s="69"/>
    </row>
    <row r="661" spans="1:8" ht="18.75" customHeight="1" x14ac:dyDescent="0.25">
      <c r="A661" s="156"/>
      <c r="B661" s="176" t="s">
        <v>343</v>
      </c>
      <c r="C661" s="334" t="s">
        <v>98</v>
      </c>
      <c r="D661" s="335"/>
      <c r="E661" s="336"/>
      <c r="F661" s="17"/>
      <c r="G661" s="22">
        <v>5000</v>
      </c>
      <c r="H661" s="69"/>
    </row>
    <row r="662" spans="1:8" ht="24" customHeight="1" x14ac:dyDescent="0.25">
      <c r="A662" s="156"/>
      <c r="B662" s="265" t="s">
        <v>595</v>
      </c>
      <c r="C662" s="344" t="s">
        <v>133</v>
      </c>
      <c r="D662" s="340"/>
      <c r="E662" s="345"/>
      <c r="F662" s="33">
        <v>17000</v>
      </c>
      <c r="G662" s="77">
        <f>SUM(G663:G664)</f>
        <v>23105</v>
      </c>
      <c r="H662" s="266"/>
    </row>
    <row r="663" spans="1:8" ht="15" customHeight="1" x14ac:dyDescent="0.25">
      <c r="A663" s="156"/>
      <c r="B663" s="176" t="s">
        <v>373</v>
      </c>
      <c r="C663" s="334" t="s">
        <v>137</v>
      </c>
      <c r="D663" s="335"/>
      <c r="E663" s="336"/>
      <c r="F663" s="17"/>
      <c r="G663" s="22">
        <v>10087.5</v>
      </c>
      <c r="H663" s="69"/>
    </row>
    <row r="664" spans="1:8" ht="23.25" customHeight="1" x14ac:dyDescent="0.25">
      <c r="A664" s="156"/>
      <c r="B664" s="176" t="s">
        <v>393</v>
      </c>
      <c r="C664" s="334" t="s">
        <v>394</v>
      </c>
      <c r="D664" s="335"/>
      <c r="E664" s="336"/>
      <c r="F664" s="17"/>
      <c r="G664" s="22">
        <v>13017.5</v>
      </c>
      <c r="H664" s="69"/>
    </row>
    <row r="665" spans="1:8" ht="23.25" customHeight="1" x14ac:dyDescent="0.25">
      <c r="A665" s="156"/>
      <c r="B665" s="265" t="s">
        <v>596</v>
      </c>
      <c r="C665" s="340" t="s">
        <v>147</v>
      </c>
      <c r="D665" s="340"/>
      <c r="E665" s="340"/>
      <c r="F665" s="33">
        <v>0</v>
      </c>
      <c r="G665" s="77">
        <f>SUM(G666)</f>
        <v>0</v>
      </c>
      <c r="H665" s="266"/>
    </row>
    <row r="666" spans="1:8" ht="23.25" customHeight="1" x14ac:dyDescent="0.25">
      <c r="A666" s="156"/>
      <c r="B666" s="176" t="s">
        <v>420</v>
      </c>
      <c r="C666" s="335" t="s">
        <v>147</v>
      </c>
      <c r="D666" s="335"/>
      <c r="E666" s="335"/>
      <c r="F666" s="17"/>
      <c r="G666" s="22">
        <v>0</v>
      </c>
      <c r="H666" s="69"/>
    </row>
    <row r="667" spans="1:8" ht="21" customHeight="1" x14ac:dyDescent="0.25">
      <c r="A667" s="156"/>
      <c r="B667" s="171" t="s">
        <v>387</v>
      </c>
      <c r="C667" s="338" t="s">
        <v>601</v>
      </c>
      <c r="D667" s="338"/>
      <c r="E667" s="338"/>
      <c r="F667" s="115">
        <f>F668+F676</f>
        <v>21000</v>
      </c>
      <c r="G667" s="115">
        <f>G668+G676</f>
        <v>2687.5</v>
      </c>
      <c r="H667" s="125">
        <f>G667/F667*100</f>
        <v>12.797619047619047</v>
      </c>
    </row>
    <row r="668" spans="1:8" ht="23.25" x14ac:dyDescent="0.25">
      <c r="A668" s="156"/>
      <c r="B668" s="173" t="s">
        <v>388</v>
      </c>
      <c r="C668" s="350" t="s">
        <v>602</v>
      </c>
      <c r="D668" s="350"/>
      <c r="E668" s="350"/>
      <c r="F668" s="155">
        <f>F671+F674</f>
        <v>21000</v>
      </c>
      <c r="G668" s="174">
        <f>G671+G674</f>
        <v>2687.5</v>
      </c>
      <c r="H668" s="175">
        <f>G668/F668*100</f>
        <v>12.797619047619047</v>
      </c>
    </row>
    <row r="669" spans="1:8" x14ac:dyDescent="0.25">
      <c r="A669" s="156"/>
      <c r="B669" s="217" t="s">
        <v>539</v>
      </c>
      <c r="C669" s="347" t="s">
        <v>540</v>
      </c>
      <c r="D669" s="347"/>
      <c r="E669" s="347"/>
      <c r="F669" s="215">
        <v>15000</v>
      </c>
      <c r="G669" s="213">
        <v>2687.5</v>
      </c>
      <c r="H669" s="224">
        <f>G669/F669*100</f>
        <v>17.916666666666668</v>
      </c>
    </row>
    <row r="670" spans="1:8" ht="27.75" customHeight="1" x14ac:dyDescent="0.25">
      <c r="A670" s="156"/>
      <c r="B670" s="217" t="s">
        <v>544</v>
      </c>
      <c r="C670" s="346" t="s">
        <v>545</v>
      </c>
      <c r="D670" s="347"/>
      <c r="E670" s="348"/>
      <c r="F670" s="215">
        <v>6000</v>
      </c>
      <c r="G670" s="213">
        <v>0</v>
      </c>
      <c r="H670" s="224"/>
    </row>
    <row r="671" spans="1:8" x14ac:dyDescent="0.25">
      <c r="A671" s="156"/>
      <c r="B671" s="265" t="s">
        <v>588</v>
      </c>
      <c r="C671" s="344" t="s">
        <v>79</v>
      </c>
      <c r="D671" s="340"/>
      <c r="E671" s="345"/>
      <c r="F671" s="33">
        <v>6000</v>
      </c>
      <c r="G671" s="77">
        <f>SUM(G672:G673)</f>
        <v>2687.5</v>
      </c>
      <c r="H671" s="266"/>
    </row>
    <row r="672" spans="1:8" ht="22.5" customHeight="1" x14ac:dyDescent="0.25">
      <c r="A672" s="156"/>
      <c r="B672" s="176" t="s">
        <v>370</v>
      </c>
      <c r="C672" s="334" t="s">
        <v>88</v>
      </c>
      <c r="D672" s="335"/>
      <c r="E672" s="336"/>
      <c r="F672" s="17"/>
      <c r="G672" s="22">
        <v>0</v>
      </c>
      <c r="H672" s="69"/>
    </row>
    <row r="673" spans="1:11" x14ac:dyDescent="0.25">
      <c r="A673" s="156"/>
      <c r="B673" s="176" t="s">
        <v>340</v>
      </c>
      <c r="C673" s="335" t="s">
        <v>93</v>
      </c>
      <c r="D673" s="335"/>
      <c r="E673" s="335"/>
      <c r="F673" s="17"/>
      <c r="G673" s="22">
        <v>2687.5</v>
      </c>
      <c r="H673" s="69"/>
    </row>
    <row r="674" spans="1:11" ht="24" customHeight="1" x14ac:dyDescent="0.25">
      <c r="A674" s="156"/>
      <c r="B674" s="265" t="s">
        <v>600</v>
      </c>
      <c r="C674" s="344" t="s">
        <v>131</v>
      </c>
      <c r="D674" s="340"/>
      <c r="E674" s="345"/>
      <c r="F674" s="33">
        <v>15000</v>
      </c>
      <c r="G674" s="77">
        <f>SUM(G675)</f>
        <v>0</v>
      </c>
      <c r="H674" s="266"/>
    </row>
    <row r="675" spans="1:11" x14ac:dyDescent="0.25">
      <c r="A675" s="156"/>
      <c r="B675" s="176" t="s">
        <v>385</v>
      </c>
      <c r="C675" s="334" t="s">
        <v>54</v>
      </c>
      <c r="D675" s="335"/>
      <c r="E675" s="336"/>
      <c r="F675" s="17"/>
      <c r="G675" s="22">
        <v>0</v>
      </c>
      <c r="H675" s="69"/>
    </row>
    <row r="676" spans="1:11" ht="34.5" x14ac:dyDescent="0.25">
      <c r="A676" s="156"/>
      <c r="B676" s="173" t="s">
        <v>603</v>
      </c>
      <c r="C676" s="349" t="s">
        <v>604</v>
      </c>
      <c r="D676" s="350"/>
      <c r="E676" s="351"/>
      <c r="F676" s="155">
        <f>F678+F680</f>
        <v>0</v>
      </c>
      <c r="G676" s="155">
        <f>G678+G680</f>
        <v>0</v>
      </c>
      <c r="H676" s="175" t="e">
        <f>G676/F676*100</f>
        <v>#DIV/0!</v>
      </c>
    </row>
    <row r="677" spans="1:11" x14ac:dyDescent="0.25">
      <c r="A677" s="156"/>
      <c r="B677" s="226" t="s">
        <v>539</v>
      </c>
      <c r="C677" s="347" t="s">
        <v>540</v>
      </c>
      <c r="D677" s="347"/>
      <c r="E677" s="347"/>
      <c r="F677" s="215">
        <v>0</v>
      </c>
      <c r="G677" s="213">
        <v>0</v>
      </c>
      <c r="H677" s="224" t="e">
        <f>G677/F677*100</f>
        <v>#DIV/0!</v>
      </c>
    </row>
    <row r="678" spans="1:11" ht="15" customHeight="1" x14ac:dyDescent="0.25">
      <c r="A678" s="156"/>
      <c r="B678" s="265" t="s">
        <v>588</v>
      </c>
      <c r="C678" s="344" t="s">
        <v>79</v>
      </c>
      <c r="D678" s="340"/>
      <c r="E678" s="345"/>
      <c r="F678" s="33">
        <v>0</v>
      </c>
      <c r="G678" s="77">
        <f>SUM(G679)</f>
        <v>0</v>
      </c>
      <c r="H678" s="266"/>
    </row>
    <row r="679" spans="1:11" ht="15" customHeight="1" x14ac:dyDescent="0.25">
      <c r="A679" s="156"/>
      <c r="B679" s="176" t="s">
        <v>340</v>
      </c>
      <c r="C679" s="335" t="s">
        <v>93</v>
      </c>
      <c r="D679" s="335"/>
      <c r="E679" s="335"/>
      <c r="F679" s="17"/>
      <c r="G679" s="22">
        <v>0</v>
      </c>
      <c r="H679" s="69"/>
    </row>
    <row r="680" spans="1:11" ht="22.5" customHeight="1" x14ac:dyDescent="0.25">
      <c r="A680" s="156"/>
      <c r="B680" s="265" t="s">
        <v>595</v>
      </c>
      <c r="C680" s="344" t="s">
        <v>133</v>
      </c>
      <c r="D680" s="340"/>
      <c r="E680" s="345"/>
      <c r="F680" s="33">
        <v>0</v>
      </c>
      <c r="G680" s="77">
        <f>SUM(G681)</f>
        <v>0</v>
      </c>
      <c r="H680" s="266"/>
    </row>
    <row r="681" spans="1:11" ht="26.25" customHeight="1" x14ac:dyDescent="0.25">
      <c r="A681" s="156"/>
      <c r="B681" s="176" t="s">
        <v>393</v>
      </c>
      <c r="C681" s="334" t="s">
        <v>394</v>
      </c>
      <c r="D681" s="335"/>
      <c r="E681" s="336"/>
      <c r="F681" s="17"/>
      <c r="G681" s="22">
        <v>0</v>
      </c>
      <c r="H681" s="69"/>
    </row>
    <row r="682" spans="1:11" ht="22.5" customHeight="1" x14ac:dyDescent="0.25">
      <c r="A682" s="156"/>
      <c r="B682" s="171" t="s">
        <v>389</v>
      </c>
      <c r="C682" s="338" t="s">
        <v>194</v>
      </c>
      <c r="D682" s="338"/>
      <c r="E682" s="338"/>
      <c r="F682" s="115">
        <f>F683+F700</f>
        <v>170000</v>
      </c>
      <c r="G682" s="115">
        <f>G683+G700</f>
        <v>55925.509999999995</v>
      </c>
      <c r="H682" s="125">
        <f>G682/F682*100</f>
        <v>32.897358823529409</v>
      </c>
    </row>
    <row r="683" spans="1:11" ht="23.25" x14ac:dyDescent="0.25">
      <c r="A683" s="156"/>
      <c r="B683" s="173" t="s">
        <v>390</v>
      </c>
      <c r="C683" s="350" t="s">
        <v>391</v>
      </c>
      <c r="D683" s="350"/>
      <c r="E683" s="350"/>
      <c r="F683" s="155">
        <f>F687+F693+F695+F697</f>
        <v>170000</v>
      </c>
      <c r="G683" s="155">
        <f>G687+G693+G695+G697</f>
        <v>55925.509999999995</v>
      </c>
      <c r="H683" s="175">
        <f>G683/F683*100</f>
        <v>32.897358823529409</v>
      </c>
    </row>
    <row r="684" spans="1:11" ht="13.5" customHeight="1" x14ac:dyDescent="0.25">
      <c r="B684" s="217" t="s">
        <v>532</v>
      </c>
      <c r="C684" s="346" t="s">
        <v>153</v>
      </c>
      <c r="D684" s="347"/>
      <c r="E684" s="348"/>
      <c r="F684" s="227">
        <v>27000</v>
      </c>
      <c r="G684" s="236">
        <v>55925.51</v>
      </c>
      <c r="H684" s="237"/>
    </row>
    <row r="685" spans="1:11" ht="12.75" customHeight="1" x14ac:dyDescent="0.25">
      <c r="B685" s="226" t="s">
        <v>539</v>
      </c>
      <c r="C685" s="347" t="s">
        <v>540</v>
      </c>
      <c r="D685" s="347"/>
      <c r="E685" s="347"/>
      <c r="F685" s="227">
        <v>53000</v>
      </c>
      <c r="G685" s="236">
        <v>0</v>
      </c>
      <c r="H685" s="224">
        <f t="shared" ref="H685" si="80">G685/F685*100</f>
        <v>0</v>
      </c>
    </row>
    <row r="686" spans="1:11" ht="12.75" customHeight="1" x14ac:dyDescent="0.25">
      <c r="B686" s="226" t="s">
        <v>535</v>
      </c>
      <c r="C686" s="346" t="s">
        <v>536</v>
      </c>
      <c r="D686" s="347"/>
      <c r="E686" s="348"/>
      <c r="F686" s="227">
        <v>90000</v>
      </c>
      <c r="G686" s="236">
        <v>0</v>
      </c>
      <c r="H686" s="237">
        <f>G686/F686*100</f>
        <v>0</v>
      </c>
      <c r="K686" s="107"/>
    </row>
    <row r="687" spans="1:11" x14ac:dyDescent="0.25">
      <c r="B687" s="265" t="s">
        <v>588</v>
      </c>
      <c r="C687" s="340" t="s">
        <v>79</v>
      </c>
      <c r="D687" s="340"/>
      <c r="E687" s="340"/>
      <c r="F687" s="33">
        <v>130000</v>
      </c>
      <c r="G687" s="77">
        <f>SUM(G688:G692)</f>
        <v>25885.48</v>
      </c>
      <c r="H687" s="266">
        <f>G687/F687*100</f>
        <v>19.911907692307693</v>
      </c>
    </row>
    <row r="688" spans="1:11" x14ac:dyDescent="0.25">
      <c r="B688" s="176" t="s">
        <v>340</v>
      </c>
      <c r="C688" s="335" t="s">
        <v>579</v>
      </c>
      <c r="D688" s="335"/>
      <c r="E688" s="335"/>
      <c r="F688" s="17"/>
      <c r="G688" s="22">
        <v>0</v>
      </c>
      <c r="H688" s="69"/>
    </row>
    <row r="689" spans="2:8" x14ac:dyDescent="0.25">
      <c r="B689" s="176" t="s">
        <v>343</v>
      </c>
      <c r="C689" s="334" t="s">
        <v>98</v>
      </c>
      <c r="D689" s="335"/>
      <c r="E689" s="336"/>
      <c r="F689" s="17"/>
      <c r="G689" s="22">
        <v>11240</v>
      </c>
      <c r="H689" s="69"/>
    </row>
    <row r="690" spans="2:8" x14ac:dyDescent="0.25">
      <c r="B690" s="176" t="s">
        <v>345</v>
      </c>
      <c r="C690" s="334" t="s">
        <v>100</v>
      </c>
      <c r="D690" s="335"/>
      <c r="E690" s="336"/>
      <c r="F690" s="17"/>
      <c r="G690" s="22">
        <v>857.42</v>
      </c>
      <c r="H690" s="69"/>
    </row>
    <row r="691" spans="2:8" x14ac:dyDescent="0.25">
      <c r="B691" s="176" t="s">
        <v>572</v>
      </c>
      <c r="C691" s="334" t="s">
        <v>129</v>
      </c>
      <c r="D691" s="335"/>
      <c r="E691" s="336"/>
      <c r="F691" s="17"/>
      <c r="G691" s="22">
        <v>0</v>
      </c>
      <c r="H691" s="69"/>
    </row>
    <row r="692" spans="2:8" x14ac:dyDescent="0.25">
      <c r="B692" s="176" t="s">
        <v>350</v>
      </c>
      <c r="C692" s="334" t="s">
        <v>105</v>
      </c>
      <c r="D692" s="335"/>
      <c r="E692" s="336"/>
      <c r="F692" s="17"/>
      <c r="G692" s="22">
        <v>13788.06</v>
      </c>
      <c r="H692" s="69"/>
    </row>
    <row r="693" spans="2:8" ht="15" customHeight="1" x14ac:dyDescent="0.25">
      <c r="B693" s="265" t="s">
        <v>605</v>
      </c>
      <c r="C693" s="340" t="s">
        <v>114</v>
      </c>
      <c r="D693" s="340"/>
      <c r="E693" s="340"/>
      <c r="F693" s="33">
        <v>0</v>
      </c>
      <c r="G693" s="77">
        <f>SUM(G694)</f>
        <v>0</v>
      </c>
      <c r="H693" s="266" t="e">
        <f>G693/F693*100</f>
        <v>#DIV/0!</v>
      </c>
    </row>
    <row r="694" spans="2:8" ht="24" customHeight="1" x14ac:dyDescent="0.25">
      <c r="B694" s="176" t="s">
        <v>392</v>
      </c>
      <c r="C694" s="335" t="s">
        <v>115</v>
      </c>
      <c r="D694" s="335"/>
      <c r="E694" s="335"/>
      <c r="F694" s="17"/>
      <c r="G694" s="22">
        <v>0</v>
      </c>
      <c r="H694" s="69"/>
    </row>
    <row r="695" spans="2:8" ht="17.25" customHeight="1" x14ac:dyDescent="0.25">
      <c r="B695" s="265" t="s">
        <v>591</v>
      </c>
      <c r="C695" s="344" t="s">
        <v>526</v>
      </c>
      <c r="D695" s="340"/>
      <c r="E695" s="345"/>
      <c r="F695" s="33">
        <v>0</v>
      </c>
      <c r="G695" s="77">
        <f>SUM(G696)</f>
        <v>0</v>
      </c>
      <c r="H695" s="266" t="e">
        <f>G695/F695*100</f>
        <v>#DIV/0!</v>
      </c>
    </row>
    <row r="696" spans="2:8" ht="24.75" customHeight="1" x14ac:dyDescent="0.25">
      <c r="B696" s="176" t="s">
        <v>606</v>
      </c>
      <c r="C696" s="334" t="s">
        <v>607</v>
      </c>
      <c r="D696" s="335"/>
      <c r="E696" s="336"/>
      <c r="F696" s="17"/>
      <c r="G696" s="22">
        <v>0</v>
      </c>
      <c r="H696" s="69"/>
    </row>
    <row r="697" spans="2:8" ht="23.25" customHeight="1" x14ac:dyDescent="0.25">
      <c r="B697" s="265" t="s">
        <v>595</v>
      </c>
      <c r="C697" s="344" t="s">
        <v>133</v>
      </c>
      <c r="D697" s="340"/>
      <c r="E697" s="345"/>
      <c r="F697" s="33">
        <v>40000</v>
      </c>
      <c r="G697" s="77">
        <f>SUM(G698:G699)</f>
        <v>30040.03</v>
      </c>
      <c r="H697" s="266">
        <f>G697/F697*100</f>
        <v>75.100075000000004</v>
      </c>
    </row>
    <row r="698" spans="2:8" ht="15" customHeight="1" x14ac:dyDescent="0.25">
      <c r="B698" s="176" t="s">
        <v>373</v>
      </c>
      <c r="C698" s="334" t="s">
        <v>137</v>
      </c>
      <c r="D698" s="335"/>
      <c r="E698" s="336"/>
      <c r="F698" s="17"/>
      <c r="G698" s="22">
        <v>30040.03</v>
      </c>
      <c r="H698" s="69"/>
    </row>
    <row r="699" spans="2:8" ht="23.25" customHeight="1" x14ac:dyDescent="0.25">
      <c r="B699" s="176" t="s">
        <v>393</v>
      </c>
      <c r="C699" s="335" t="s">
        <v>394</v>
      </c>
      <c r="D699" s="335"/>
      <c r="E699" s="335"/>
      <c r="F699" s="17"/>
      <c r="G699" s="22">
        <v>0</v>
      </c>
      <c r="H699" s="69"/>
    </row>
    <row r="700" spans="2:8" ht="23.25" customHeight="1" x14ac:dyDescent="0.25">
      <c r="B700" s="173" t="s">
        <v>608</v>
      </c>
      <c r="C700" s="349" t="s">
        <v>609</v>
      </c>
      <c r="D700" s="350"/>
      <c r="E700" s="351"/>
      <c r="F700" s="155">
        <f>F703</f>
        <v>0</v>
      </c>
      <c r="G700" s="174">
        <f>G703</f>
        <v>0</v>
      </c>
      <c r="H700" s="175" t="e">
        <f>G700/F700*100</f>
        <v>#DIV/0!</v>
      </c>
    </row>
    <row r="701" spans="2:8" ht="15" customHeight="1" x14ac:dyDescent="0.25">
      <c r="B701" s="217" t="s">
        <v>532</v>
      </c>
      <c r="C701" s="346" t="s">
        <v>153</v>
      </c>
      <c r="D701" s="347"/>
      <c r="E701" s="348"/>
      <c r="F701" s="215">
        <v>0</v>
      </c>
      <c r="G701" s="213">
        <v>0</v>
      </c>
      <c r="H701" s="240" t="e">
        <f t="shared" ref="H701:H702" si="81">G701/F701*100</f>
        <v>#DIV/0!</v>
      </c>
    </row>
    <row r="702" spans="2:8" ht="15.75" customHeight="1" x14ac:dyDescent="0.25">
      <c r="B702" s="217" t="s">
        <v>535</v>
      </c>
      <c r="C702" s="346" t="s">
        <v>536</v>
      </c>
      <c r="D702" s="347"/>
      <c r="E702" s="348"/>
      <c r="F702" s="215">
        <v>0</v>
      </c>
      <c r="G702" s="213">
        <v>0</v>
      </c>
      <c r="H702" s="224" t="e">
        <f t="shared" si="81"/>
        <v>#DIV/0!</v>
      </c>
    </row>
    <row r="703" spans="2:8" ht="16.5" customHeight="1" x14ac:dyDescent="0.25">
      <c r="B703" s="265" t="s">
        <v>588</v>
      </c>
      <c r="C703" s="340" t="s">
        <v>79</v>
      </c>
      <c r="D703" s="340"/>
      <c r="E703" s="340"/>
      <c r="F703" s="33">
        <v>0</v>
      </c>
      <c r="G703" s="77">
        <f>SUM(G704)</f>
        <v>0</v>
      </c>
      <c r="H703" s="266"/>
    </row>
    <row r="704" spans="2:8" ht="18.75" customHeight="1" x14ac:dyDescent="0.25">
      <c r="B704" s="176" t="s">
        <v>343</v>
      </c>
      <c r="C704" s="334" t="s">
        <v>98</v>
      </c>
      <c r="D704" s="335"/>
      <c r="E704" s="336"/>
      <c r="F704" s="17"/>
      <c r="G704" s="22">
        <v>0</v>
      </c>
      <c r="H704" s="69"/>
    </row>
    <row r="705" spans="2:8" ht="26.25" customHeight="1" x14ac:dyDescent="0.25">
      <c r="B705" s="171" t="s">
        <v>395</v>
      </c>
      <c r="C705" s="338" t="s">
        <v>396</v>
      </c>
      <c r="D705" s="338"/>
      <c r="E705" s="338"/>
      <c r="F705" s="115">
        <f>F706+F713+F718</f>
        <v>53300</v>
      </c>
      <c r="G705" s="115">
        <f>G706+G713+G718</f>
        <v>53023.23</v>
      </c>
      <c r="H705" s="125">
        <f>G705/F705*100</f>
        <v>99.480731707317076</v>
      </c>
    </row>
    <row r="706" spans="2:8" ht="33" customHeight="1" x14ac:dyDescent="0.25">
      <c r="B706" s="173" t="s">
        <v>397</v>
      </c>
      <c r="C706" s="350" t="s">
        <v>398</v>
      </c>
      <c r="D706" s="350"/>
      <c r="E706" s="350"/>
      <c r="F706" s="155">
        <f>F709+F711</f>
        <v>53300</v>
      </c>
      <c r="G706" s="174">
        <f>G709+G711</f>
        <v>51823.23</v>
      </c>
      <c r="H706" s="175">
        <f>G706/F706*100</f>
        <v>97.229324577861163</v>
      </c>
    </row>
    <row r="707" spans="2:8" ht="16.5" customHeight="1" x14ac:dyDescent="0.25">
      <c r="B707" s="217" t="s">
        <v>532</v>
      </c>
      <c r="C707" s="346" t="s">
        <v>153</v>
      </c>
      <c r="D707" s="347"/>
      <c r="E707" s="348"/>
      <c r="F707" s="227">
        <v>0</v>
      </c>
      <c r="G707" s="236">
        <v>51823.23</v>
      </c>
      <c r="H707" s="237"/>
    </row>
    <row r="708" spans="2:8" x14ac:dyDescent="0.25">
      <c r="B708" s="217" t="s">
        <v>539</v>
      </c>
      <c r="C708" s="347" t="s">
        <v>540</v>
      </c>
      <c r="D708" s="347"/>
      <c r="E708" s="347"/>
      <c r="F708" s="215">
        <v>53300</v>
      </c>
      <c r="G708" s="213">
        <v>0</v>
      </c>
      <c r="H708" s="224">
        <f>G708/F708*100</f>
        <v>0</v>
      </c>
    </row>
    <row r="709" spans="2:8" x14ac:dyDescent="0.25">
      <c r="B709" s="265" t="s">
        <v>594</v>
      </c>
      <c r="C709" s="340" t="s">
        <v>107</v>
      </c>
      <c r="D709" s="340"/>
      <c r="E709" s="340"/>
      <c r="F709" s="33">
        <v>3500</v>
      </c>
      <c r="G709" s="77">
        <f>SUM(G710)</f>
        <v>2052.19</v>
      </c>
      <c r="H709" s="266">
        <f>G709/F709*100</f>
        <v>58.634</v>
      </c>
    </row>
    <row r="710" spans="2:8" ht="25.5" customHeight="1" x14ac:dyDescent="0.25">
      <c r="B710" s="176" t="s">
        <v>351</v>
      </c>
      <c r="C710" s="335" t="s">
        <v>399</v>
      </c>
      <c r="D710" s="335"/>
      <c r="E710" s="335"/>
      <c r="F710" s="17"/>
      <c r="G710" s="22">
        <v>2052.19</v>
      </c>
      <c r="H710" s="69"/>
    </row>
    <row r="711" spans="2:8" ht="36.75" customHeight="1" x14ac:dyDescent="0.25">
      <c r="B711" s="265" t="s">
        <v>610</v>
      </c>
      <c r="C711" s="340" t="s">
        <v>250</v>
      </c>
      <c r="D711" s="340"/>
      <c r="E711" s="340"/>
      <c r="F711" s="33">
        <v>49800</v>
      </c>
      <c r="G711" s="77">
        <f>SUM(G712)</f>
        <v>49771.040000000001</v>
      </c>
      <c r="H711" s="266">
        <f>G711/F711*100</f>
        <v>99.941847389558234</v>
      </c>
    </row>
    <row r="712" spans="2:8" ht="24.75" customHeight="1" x14ac:dyDescent="0.25">
      <c r="B712" s="176" t="s">
        <v>400</v>
      </c>
      <c r="C712" s="335" t="s">
        <v>255</v>
      </c>
      <c r="D712" s="335"/>
      <c r="E712" s="335"/>
      <c r="F712" s="17"/>
      <c r="G712" s="22">
        <v>49771.040000000001</v>
      </c>
      <c r="H712" s="69"/>
    </row>
    <row r="713" spans="2:8" ht="35.25" customHeight="1" x14ac:dyDescent="0.25">
      <c r="B713" s="173" t="s">
        <v>401</v>
      </c>
      <c r="C713" s="350" t="s">
        <v>611</v>
      </c>
      <c r="D713" s="350"/>
      <c r="E713" s="350"/>
      <c r="F713" s="155">
        <f>F715</f>
        <v>0</v>
      </c>
      <c r="G713" s="155">
        <f>G715</f>
        <v>1200</v>
      </c>
      <c r="H713" s="175" t="e">
        <f>G713/F713*100</f>
        <v>#DIV/0!</v>
      </c>
    </row>
    <row r="714" spans="2:8" x14ac:dyDescent="0.25">
      <c r="B714" s="217" t="s">
        <v>539</v>
      </c>
      <c r="C714" s="347" t="s">
        <v>540</v>
      </c>
      <c r="D714" s="347"/>
      <c r="E714" s="347"/>
      <c r="F714" s="215">
        <v>0</v>
      </c>
      <c r="G714" s="213">
        <v>1200</v>
      </c>
      <c r="H714" s="224" t="e">
        <f>G714/F714*100</f>
        <v>#DIV/0!</v>
      </c>
    </row>
    <row r="715" spans="2:8" x14ac:dyDescent="0.25">
      <c r="B715" s="265" t="s">
        <v>588</v>
      </c>
      <c r="C715" s="340" t="s">
        <v>79</v>
      </c>
      <c r="D715" s="340"/>
      <c r="E715" s="340"/>
      <c r="F715" s="33">
        <v>0</v>
      </c>
      <c r="G715" s="77">
        <f>SUM(G716:G717)</f>
        <v>1200</v>
      </c>
      <c r="H715" s="266" t="e">
        <f>G715/F715*100</f>
        <v>#DIV/0!</v>
      </c>
    </row>
    <row r="716" spans="2:8" x14ac:dyDescent="0.25">
      <c r="B716" s="176" t="s">
        <v>340</v>
      </c>
      <c r="C716" s="335" t="s">
        <v>93</v>
      </c>
      <c r="D716" s="335"/>
      <c r="E716" s="335"/>
      <c r="F716" s="17"/>
      <c r="G716" s="22">
        <v>1200</v>
      </c>
      <c r="H716" s="69"/>
    </row>
    <row r="717" spans="2:8" x14ac:dyDescent="0.25">
      <c r="B717" s="176" t="s">
        <v>343</v>
      </c>
      <c r="C717" s="335" t="s">
        <v>98</v>
      </c>
      <c r="D717" s="335"/>
      <c r="E717" s="335"/>
      <c r="F717" s="17"/>
      <c r="G717" s="22">
        <v>0</v>
      </c>
      <c r="H717" s="69"/>
    </row>
    <row r="718" spans="2:8" ht="34.5" x14ac:dyDescent="0.25">
      <c r="B718" s="173" t="s">
        <v>612</v>
      </c>
      <c r="C718" s="349" t="s">
        <v>613</v>
      </c>
      <c r="D718" s="350"/>
      <c r="E718" s="351"/>
      <c r="F718" s="155">
        <f>F722+F724</f>
        <v>0</v>
      </c>
      <c r="G718" s="174">
        <f>G722+G724</f>
        <v>0</v>
      </c>
      <c r="H718" s="175" t="e">
        <f>G718/F718*100</f>
        <v>#DIV/0!</v>
      </c>
    </row>
    <row r="719" spans="2:8" x14ac:dyDescent="0.25">
      <c r="B719" s="217" t="s">
        <v>539</v>
      </c>
      <c r="C719" s="346" t="s">
        <v>540</v>
      </c>
      <c r="D719" s="347"/>
      <c r="E719" s="348"/>
      <c r="F719" s="215">
        <v>0</v>
      </c>
      <c r="G719" s="213">
        <v>0</v>
      </c>
      <c r="H719" s="240" t="e">
        <f t="shared" ref="H719:H721" si="82">G719/F719*100</f>
        <v>#DIV/0!</v>
      </c>
    </row>
    <row r="720" spans="2:8" x14ac:dyDescent="0.25">
      <c r="B720" s="217" t="s">
        <v>537</v>
      </c>
      <c r="C720" s="346" t="s">
        <v>599</v>
      </c>
      <c r="D720" s="347"/>
      <c r="E720" s="348"/>
      <c r="F720" s="215">
        <v>0</v>
      </c>
      <c r="G720" s="213">
        <v>0</v>
      </c>
      <c r="H720" s="240" t="e">
        <f t="shared" si="82"/>
        <v>#DIV/0!</v>
      </c>
    </row>
    <row r="721" spans="2:8" ht="23.25" customHeight="1" x14ac:dyDescent="0.25">
      <c r="B721" s="225" t="s">
        <v>544</v>
      </c>
      <c r="C721" s="346" t="s">
        <v>614</v>
      </c>
      <c r="D721" s="347"/>
      <c r="E721" s="348"/>
      <c r="F721" s="215">
        <v>0</v>
      </c>
      <c r="G721" s="213">
        <v>0</v>
      </c>
      <c r="H721" s="240" t="e">
        <f t="shared" si="82"/>
        <v>#DIV/0!</v>
      </c>
    </row>
    <row r="722" spans="2:8" x14ac:dyDescent="0.25">
      <c r="B722" s="265" t="s">
        <v>588</v>
      </c>
      <c r="C722" s="344" t="s">
        <v>79</v>
      </c>
      <c r="D722" s="340"/>
      <c r="E722" s="345"/>
      <c r="F722" s="33">
        <v>0</v>
      </c>
      <c r="G722" s="77">
        <f>SUM(G723)</f>
        <v>0</v>
      </c>
      <c r="H722" s="266" t="e">
        <f>G722/F722*100</f>
        <v>#DIV/0!</v>
      </c>
    </row>
    <row r="723" spans="2:8" ht="24" customHeight="1" x14ac:dyDescent="0.25">
      <c r="B723" s="176" t="s">
        <v>340</v>
      </c>
      <c r="C723" s="334" t="s">
        <v>615</v>
      </c>
      <c r="D723" s="335"/>
      <c r="E723" s="336"/>
      <c r="F723" s="17"/>
      <c r="G723" s="22">
        <v>0</v>
      </c>
      <c r="H723" s="69"/>
    </row>
    <row r="724" spans="2:8" ht="24.75" customHeight="1" x14ac:dyDescent="0.25">
      <c r="B724" s="265" t="s">
        <v>595</v>
      </c>
      <c r="C724" s="344" t="s">
        <v>133</v>
      </c>
      <c r="D724" s="340"/>
      <c r="E724" s="345"/>
      <c r="F724" s="33">
        <v>0</v>
      </c>
      <c r="G724" s="77">
        <f>SUM(G725)</f>
        <v>0</v>
      </c>
      <c r="H724" s="266" t="e">
        <f>G724/F724*100</f>
        <v>#DIV/0!</v>
      </c>
    </row>
    <row r="725" spans="2:8" x14ac:dyDescent="0.25">
      <c r="B725" s="176" t="s">
        <v>373</v>
      </c>
      <c r="C725" s="334" t="s">
        <v>137</v>
      </c>
      <c r="D725" s="335"/>
      <c r="E725" s="336"/>
      <c r="F725" s="17"/>
      <c r="G725" s="22">
        <v>0</v>
      </c>
      <c r="H725" s="69"/>
    </row>
    <row r="726" spans="2:8" ht="22.5" customHeight="1" x14ac:dyDescent="0.25">
      <c r="B726" s="171" t="s">
        <v>402</v>
      </c>
      <c r="C726" s="338" t="s">
        <v>404</v>
      </c>
      <c r="D726" s="338"/>
      <c r="E726" s="338"/>
      <c r="F726" s="115">
        <f>F727</f>
        <v>265000</v>
      </c>
      <c r="G726" s="172">
        <f>G727</f>
        <v>177054.09</v>
      </c>
      <c r="H726" s="125">
        <f>G726/F726*100</f>
        <v>66.812864150943398</v>
      </c>
    </row>
    <row r="727" spans="2:8" ht="33.75" customHeight="1" x14ac:dyDescent="0.25">
      <c r="B727" s="173" t="s">
        <v>403</v>
      </c>
      <c r="C727" s="350" t="s">
        <v>404</v>
      </c>
      <c r="D727" s="350"/>
      <c r="E727" s="350"/>
      <c r="F727" s="155">
        <f>F731+F733+F735+F737</f>
        <v>265000</v>
      </c>
      <c r="G727" s="155">
        <f>G731+G733+G735+G737</f>
        <v>177054.09</v>
      </c>
      <c r="H727" s="175">
        <f>G727/F727*100</f>
        <v>66.812864150943398</v>
      </c>
    </row>
    <row r="728" spans="2:8" ht="18.75" customHeight="1" x14ac:dyDescent="0.25">
      <c r="B728" s="267" t="s">
        <v>539</v>
      </c>
      <c r="C728" s="360" t="s">
        <v>540</v>
      </c>
      <c r="D728" s="361"/>
      <c r="E728" s="362"/>
      <c r="F728" s="215">
        <v>65000</v>
      </c>
      <c r="G728" s="213">
        <f>G727-G729</f>
        <v>27096.660000000003</v>
      </c>
      <c r="H728" s="240">
        <f t="shared" ref="H728:H731" si="83">G728/F728*100</f>
        <v>41.687169230769236</v>
      </c>
    </row>
    <row r="729" spans="2:8" ht="18.75" customHeight="1" x14ac:dyDescent="0.25">
      <c r="B729" s="267" t="s">
        <v>535</v>
      </c>
      <c r="C729" s="360" t="s">
        <v>536</v>
      </c>
      <c r="D729" s="361"/>
      <c r="E729" s="362"/>
      <c r="F729" s="215">
        <v>200000</v>
      </c>
      <c r="G729" s="213">
        <v>149957.43</v>
      </c>
      <c r="H729" s="240"/>
    </row>
    <row r="730" spans="2:8" ht="14.25" customHeight="1" x14ac:dyDescent="0.25">
      <c r="B730" s="225" t="s">
        <v>537</v>
      </c>
      <c r="C730" s="346" t="s">
        <v>599</v>
      </c>
      <c r="D730" s="347"/>
      <c r="E730" s="348"/>
      <c r="F730" s="215">
        <v>0</v>
      </c>
      <c r="G730" s="213">
        <v>0</v>
      </c>
      <c r="H730" s="240" t="e">
        <f t="shared" si="83"/>
        <v>#DIV/0!</v>
      </c>
    </row>
    <row r="731" spans="2:8" ht="22.5" customHeight="1" x14ac:dyDescent="0.25">
      <c r="B731" s="265" t="s">
        <v>588</v>
      </c>
      <c r="C731" s="344" t="s">
        <v>79</v>
      </c>
      <c r="D731" s="340"/>
      <c r="E731" s="345"/>
      <c r="F731" s="33">
        <v>50000</v>
      </c>
      <c r="G731" s="33">
        <f>SUM(G732)</f>
        <v>6625</v>
      </c>
      <c r="H731" s="268">
        <f t="shared" si="83"/>
        <v>13.25</v>
      </c>
    </row>
    <row r="732" spans="2:8" ht="22.5" customHeight="1" x14ac:dyDescent="0.25">
      <c r="B732" s="176" t="s">
        <v>343</v>
      </c>
      <c r="C732" s="334" t="s">
        <v>98</v>
      </c>
      <c r="D732" s="335"/>
      <c r="E732" s="336"/>
      <c r="F732" s="314">
        <v>0</v>
      </c>
      <c r="G732" s="320">
        <v>6625</v>
      </c>
      <c r="H732" s="315"/>
    </row>
    <row r="733" spans="2:8" ht="17.25" customHeight="1" x14ac:dyDescent="0.25">
      <c r="B733" s="265" t="s">
        <v>591</v>
      </c>
      <c r="C733" s="344" t="s">
        <v>526</v>
      </c>
      <c r="D733" s="340"/>
      <c r="E733" s="345"/>
      <c r="F733" s="33">
        <v>215000</v>
      </c>
      <c r="G733" s="77">
        <f>SUM(G734)</f>
        <v>165429.09</v>
      </c>
      <c r="H733" s="266">
        <f>G733/F733*100</f>
        <v>76.943762790697662</v>
      </c>
    </row>
    <row r="734" spans="2:8" ht="22.5" customHeight="1" x14ac:dyDescent="0.25">
      <c r="B734" s="176" t="s">
        <v>606</v>
      </c>
      <c r="C734" s="334" t="s">
        <v>616</v>
      </c>
      <c r="D734" s="335"/>
      <c r="E734" s="336"/>
      <c r="F734" s="17"/>
      <c r="G734" s="22">
        <v>165429.09</v>
      </c>
      <c r="H734" s="69"/>
    </row>
    <row r="735" spans="2:8" ht="22.5" customHeight="1" x14ac:dyDescent="0.25">
      <c r="B735" s="265" t="s">
        <v>600</v>
      </c>
      <c r="C735" s="344" t="s">
        <v>131</v>
      </c>
      <c r="D735" s="340"/>
      <c r="E735" s="345"/>
      <c r="F735" s="33">
        <v>0</v>
      </c>
      <c r="G735" s="77">
        <f>SUM(G736)</f>
        <v>0</v>
      </c>
      <c r="H735" s="268" t="e">
        <f>G735/F735*100</f>
        <v>#DIV/0!</v>
      </c>
    </row>
    <row r="736" spans="2:8" ht="18" customHeight="1" x14ac:dyDescent="0.25">
      <c r="B736" s="176" t="s">
        <v>385</v>
      </c>
      <c r="C736" s="335" t="s">
        <v>54</v>
      </c>
      <c r="D736" s="335"/>
      <c r="E736" s="335"/>
      <c r="F736" s="17"/>
      <c r="G736" s="22">
        <v>0</v>
      </c>
      <c r="H736" s="69"/>
    </row>
    <row r="737" spans="2:13" ht="23.25" customHeight="1" x14ac:dyDescent="0.25">
      <c r="B737" s="265" t="s">
        <v>595</v>
      </c>
      <c r="C737" s="344" t="s">
        <v>681</v>
      </c>
      <c r="D737" s="340"/>
      <c r="E737" s="345"/>
      <c r="F737" s="33">
        <v>0</v>
      </c>
      <c r="G737" s="33">
        <f>SUM(G738)</f>
        <v>5000</v>
      </c>
      <c r="H737" s="266"/>
    </row>
    <row r="738" spans="2:13" ht="23.25" customHeight="1" x14ac:dyDescent="0.25">
      <c r="B738" s="176" t="s">
        <v>393</v>
      </c>
      <c r="C738" s="334" t="s">
        <v>394</v>
      </c>
      <c r="D738" s="335"/>
      <c r="E738" s="336"/>
      <c r="F738" s="17"/>
      <c r="G738" s="22">
        <v>5000</v>
      </c>
      <c r="H738" s="69"/>
    </row>
    <row r="739" spans="2:13" ht="24.75" customHeight="1" x14ac:dyDescent="0.25">
      <c r="B739" s="171" t="s">
        <v>677</v>
      </c>
      <c r="C739" s="337" t="s">
        <v>678</v>
      </c>
      <c r="D739" s="338"/>
      <c r="E739" s="339"/>
      <c r="F739" s="115">
        <f>F740</f>
        <v>0</v>
      </c>
      <c r="G739" s="115">
        <f>G740</f>
        <v>0</v>
      </c>
      <c r="H739" s="125" t="e">
        <f>G739/F739*100</f>
        <v>#DIV/0!</v>
      </c>
    </row>
    <row r="740" spans="2:13" ht="36.75" customHeight="1" x14ac:dyDescent="0.25">
      <c r="B740" s="173" t="s">
        <v>679</v>
      </c>
      <c r="C740" s="349" t="s">
        <v>680</v>
      </c>
      <c r="D740" s="350"/>
      <c r="E740" s="351"/>
      <c r="F740" s="155">
        <f>F742</f>
        <v>0</v>
      </c>
      <c r="G740" s="155">
        <f>G742</f>
        <v>0</v>
      </c>
      <c r="H740" s="175" t="e">
        <f>G740/F740*100</f>
        <v>#DIV/0!</v>
      </c>
    </row>
    <row r="741" spans="2:13" ht="18" customHeight="1" x14ac:dyDescent="0.25">
      <c r="B741" s="217" t="s">
        <v>539</v>
      </c>
      <c r="C741" s="346" t="s">
        <v>540</v>
      </c>
      <c r="D741" s="347"/>
      <c r="E741" s="348"/>
      <c r="F741" s="215">
        <v>0</v>
      </c>
      <c r="G741" s="213">
        <v>0</v>
      </c>
      <c r="H741" s="240" t="e">
        <f t="shared" ref="H741" si="84">G741/F741*100</f>
        <v>#DIV/0!</v>
      </c>
    </row>
    <row r="742" spans="2:13" ht="26.25" customHeight="1" x14ac:dyDescent="0.25">
      <c r="B742" s="265" t="s">
        <v>595</v>
      </c>
      <c r="C742" s="344" t="s">
        <v>681</v>
      </c>
      <c r="D742" s="340"/>
      <c r="E742" s="345"/>
      <c r="F742" s="33">
        <v>0</v>
      </c>
      <c r="G742" s="77">
        <f>SUM(G743)</f>
        <v>0</v>
      </c>
      <c r="H742" s="266" t="e">
        <f>G742/F742*100</f>
        <v>#DIV/0!</v>
      </c>
    </row>
    <row r="743" spans="2:13" ht="18" customHeight="1" x14ac:dyDescent="0.25">
      <c r="B743" s="176" t="s">
        <v>559</v>
      </c>
      <c r="C743" s="334" t="s">
        <v>136</v>
      </c>
      <c r="D743" s="335"/>
      <c r="E743" s="336"/>
      <c r="F743" s="17"/>
      <c r="G743" s="22">
        <v>0</v>
      </c>
      <c r="H743" s="69"/>
    </row>
    <row r="744" spans="2:13" ht="21.75" customHeight="1" x14ac:dyDescent="0.25">
      <c r="B744" s="169" t="s">
        <v>405</v>
      </c>
      <c r="C744" s="369" t="s">
        <v>279</v>
      </c>
      <c r="D744" s="369"/>
      <c r="E744" s="369"/>
      <c r="F744" s="42">
        <f>F749+F760+F765+F782</f>
        <v>20000</v>
      </c>
      <c r="G744" s="42">
        <f>G749+G760+G765+G782</f>
        <v>24887.25</v>
      </c>
      <c r="H744" s="170">
        <f>G744/F744*100</f>
        <v>124.43625</v>
      </c>
    </row>
    <row r="745" spans="2:13" ht="17.25" customHeight="1" x14ac:dyDescent="0.25">
      <c r="B745" s="218" t="s">
        <v>532</v>
      </c>
      <c r="C745" s="341" t="s">
        <v>153</v>
      </c>
      <c r="D745" s="342"/>
      <c r="E745" s="343"/>
      <c r="F745" s="221">
        <f>F751+F757+F762+F778</f>
        <v>20000</v>
      </c>
      <c r="G745" s="221">
        <f>G751+G757+G762+G778</f>
        <v>24887.25</v>
      </c>
      <c r="H745" s="222">
        <f>G745/F745*100</f>
        <v>124.43625</v>
      </c>
      <c r="K745" s="107"/>
    </row>
    <row r="746" spans="2:13" ht="15.75" customHeight="1" x14ac:dyDescent="0.25">
      <c r="B746" s="218" t="s">
        <v>539</v>
      </c>
      <c r="C746" s="341" t="s">
        <v>155</v>
      </c>
      <c r="D746" s="342"/>
      <c r="E746" s="343"/>
      <c r="F746" s="221">
        <f>F752+F784</f>
        <v>0</v>
      </c>
      <c r="G746" s="221">
        <f>G752+G784</f>
        <v>0</v>
      </c>
      <c r="H746" s="222" t="e">
        <f t="shared" ref="H746:H754" si="85">G746/F746*100</f>
        <v>#DIV/0!</v>
      </c>
    </row>
    <row r="747" spans="2:13" ht="11.25" customHeight="1" x14ac:dyDescent="0.25">
      <c r="B747" s="218" t="s">
        <v>535</v>
      </c>
      <c r="C747" s="341" t="s">
        <v>536</v>
      </c>
      <c r="D747" s="342"/>
      <c r="E747" s="343"/>
      <c r="F747" s="221">
        <f>F753+F767+F774+F785</f>
        <v>0</v>
      </c>
      <c r="G747" s="221">
        <f>G753+G767+G774+G785</f>
        <v>0</v>
      </c>
      <c r="H747" s="222" t="e">
        <f t="shared" si="85"/>
        <v>#DIV/0!</v>
      </c>
    </row>
    <row r="748" spans="2:13" ht="24.75" customHeight="1" x14ac:dyDescent="0.25">
      <c r="B748" s="218" t="s">
        <v>544</v>
      </c>
      <c r="C748" s="341" t="s">
        <v>545</v>
      </c>
      <c r="D748" s="342"/>
      <c r="E748" s="343"/>
      <c r="F748" s="221">
        <f>F768</f>
        <v>0</v>
      </c>
      <c r="G748" s="221">
        <f>G768</f>
        <v>0</v>
      </c>
      <c r="H748" s="222" t="e">
        <f t="shared" si="85"/>
        <v>#DIV/0!</v>
      </c>
      <c r="M748" s="107"/>
    </row>
    <row r="749" spans="2:13" ht="24.75" customHeight="1" x14ac:dyDescent="0.25">
      <c r="B749" s="171" t="s">
        <v>406</v>
      </c>
      <c r="C749" s="338" t="s">
        <v>407</v>
      </c>
      <c r="D749" s="338"/>
      <c r="E749" s="338"/>
      <c r="F749" s="115">
        <f>F750+F756</f>
        <v>20000</v>
      </c>
      <c r="G749" s="172">
        <f>G750+G756</f>
        <v>11812.5</v>
      </c>
      <c r="H749" s="125">
        <f t="shared" si="85"/>
        <v>59.062499999999993</v>
      </c>
    </row>
    <row r="750" spans="2:13" ht="36.75" customHeight="1" x14ac:dyDescent="0.25">
      <c r="B750" s="173" t="s">
        <v>408</v>
      </c>
      <c r="C750" s="349" t="s">
        <v>409</v>
      </c>
      <c r="D750" s="350"/>
      <c r="E750" s="351"/>
      <c r="F750" s="155">
        <f>F754</f>
        <v>20000</v>
      </c>
      <c r="G750" s="174">
        <f>G754</f>
        <v>11812.5</v>
      </c>
      <c r="H750" s="175">
        <f t="shared" si="85"/>
        <v>59.062499999999993</v>
      </c>
    </row>
    <row r="751" spans="2:13" ht="16.5" customHeight="1" x14ac:dyDescent="0.25">
      <c r="B751" s="217" t="s">
        <v>532</v>
      </c>
      <c r="C751" s="346" t="s">
        <v>153</v>
      </c>
      <c r="D751" s="347"/>
      <c r="E751" s="348"/>
      <c r="F751" s="215">
        <v>20000</v>
      </c>
      <c r="G751" s="213">
        <v>11812.5</v>
      </c>
      <c r="H751" s="224">
        <f t="shared" si="85"/>
        <v>59.062499999999993</v>
      </c>
    </row>
    <row r="752" spans="2:13" ht="15.75" customHeight="1" x14ac:dyDescent="0.25">
      <c r="B752" s="217" t="s">
        <v>539</v>
      </c>
      <c r="C752" s="346" t="s">
        <v>540</v>
      </c>
      <c r="D752" s="347"/>
      <c r="E752" s="348"/>
      <c r="F752" s="215">
        <v>0</v>
      </c>
      <c r="G752" s="213">
        <v>0</v>
      </c>
      <c r="H752" s="224" t="e">
        <f t="shared" si="85"/>
        <v>#DIV/0!</v>
      </c>
    </row>
    <row r="753" spans="2:8" ht="14.25" customHeight="1" x14ac:dyDescent="0.25">
      <c r="B753" s="217" t="s">
        <v>535</v>
      </c>
      <c r="C753" s="346" t="s">
        <v>536</v>
      </c>
      <c r="D753" s="347"/>
      <c r="E753" s="348"/>
      <c r="F753" s="215">
        <v>0</v>
      </c>
      <c r="G753" s="213">
        <v>0</v>
      </c>
      <c r="H753" s="224" t="e">
        <f t="shared" si="85"/>
        <v>#DIV/0!</v>
      </c>
    </row>
    <row r="754" spans="2:8" ht="24.75" customHeight="1" x14ac:dyDescent="0.25">
      <c r="B754" s="265" t="s">
        <v>595</v>
      </c>
      <c r="C754" s="344" t="s">
        <v>133</v>
      </c>
      <c r="D754" s="340"/>
      <c r="E754" s="345"/>
      <c r="F754" s="33">
        <v>20000</v>
      </c>
      <c r="G754" s="77">
        <f>SUM(G755)</f>
        <v>11812.5</v>
      </c>
      <c r="H754" s="266">
        <f t="shared" si="85"/>
        <v>59.062499999999993</v>
      </c>
    </row>
    <row r="755" spans="2:8" ht="18.75" customHeight="1" x14ac:dyDescent="0.25">
      <c r="B755" s="176" t="s">
        <v>410</v>
      </c>
      <c r="C755" s="334" t="s">
        <v>145</v>
      </c>
      <c r="D755" s="335"/>
      <c r="E755" s="336"/>
      <c r="F755" s="17"/>
      <c r="G755" s="22">
        <v>11812.5</v>
      </c>
      <c r="H755" s="69"/>
    </row>
    <row r="756" spans="2:8" ht="38.25" customHeight="1" x14ac:dyDescent="0.25">
      <c r="B756" s="173" t="s">
        <v>617</v>
      </c>
      <c r="C756" s="349" t="s">
        <v>618</v>
      </c>
      <c r="D756" s="350"/>
      <c r="E756" s="351"/>
      <c r="F756" s="155">
        <f>F758</f>
        <v>0</v>
      </c>
      <c r="G756" s="174">
        <f>G758</f>
        <v>0</v>
      </c>
      <c r="H756" s="175" t="e">
        <f>G756/F756*100</f>
        <v>#DIV/0!</v>
      </c>
    </row>
    <row r="757" spans="2:8" ht="15.75" customHeight="1" x14ac:dyDescent="0.25">
      <c r="B757" s="217" t="s">
        <v>532</v>
      </c>
      <c r="C757" s="346" t="s">
        <v>153</v>
      </c>
      <c r="D757" s="347"/>
      <c r="E757" s="348"/>
      <c r="F757" s="215">
        <v>0</v>
      </c>
      <c r="G757" s="213">
        <v>0</v>
      </c>
      <c r="H757" s="224" t="e">
        <f>G757/F757*100</f>
        <v>#DIV/0!</v>
      </c>
    </row>
    <row r="758" spans="2:8" ht="27" customHeight="1" x14ac:dyDescent="0.25">
      <c r="B758" s="265" t="s">
        <v>595</v>
      </c>
      <c r="C758" s="344" t="s">
        <v>133</v>
      </c>
      <c r="D758" s="340"/>
      <c r="E758" s="345"/>
      <c r="F758" s="33">
        <v>0</v>
      </c>
      <c r="G758" s="77">
        <f>SUM(G759)</f>
        <v>0</v>
      </c>
      <c r="H758" s="266" t="e">
        <f>G758/F758*100</f>
        <v>#DIV/0!</v>
      </c>
    </row>
    <row r="759" spans="2:8" ht="16.5" customHeight="1" x14ac:dyDescent="0.25">
      <c r="B759" s="176" t="s">
        <v>410</v>
      </c>
      <c r="C759" s="334" t="s">
        <v>145</v>
      </c>
      <c r="D759" s="335"/>
      <c r="E759" s="336"/>
      <c r="F759" s="17"/>
      <c r="G759" s="22">
        <v>0</v>
      </c>
      <c r="H759" s="69"/>
    </row>
    <row r="760" spans="2:8" ht="25.5" customHeight="1" x14ac:dyDescent="0.25">
      <c r="B760" s="171" t="s">
        <v>411</v>
      </c>
      <c r="C760" s="338" t="s">
        <v>412</v>
      </c>
      <c r="D760" s="338"/>
      <c r="E760" s="338"/>
      <c r="F760" s="115">
        <f>F761</f>
        <v>0</v>
      </c>
      <c r="G760" s="172">
        <f>G761</f>
        <v>0</v>
      </c>
      <c r="H760" s="125" t="e">
        <f>G760/F760*100</f>
        <v>#DIV/0!</v>
      </c>
    </row>
    <row r="761" spans="2:8" ht="27" customHeight="1" x14ac:dyDescent="0.25">
      <c r="B761" s="173" t="s">
        <v>413</v>
      </c>
      <c r="C761" s="350" t="s">
        <v>414</v>
      </c>
      <c r="D761" s="350"/>
      <c r="E761" s="350"/>
      <c r="F761" s="155">
        <f>F763</f>
        <v>0</v>
      </c>
      <c r="G761" s="174">
        <f>G763</f>
        <v>0</v>
      </c>
      <c r="H761" s="175" t="e">
        <f>G761/F761*100</f>
        <v>#DIV/0!</v>
      </c>
    </row>
    <row r="762" spans="2:8" x14ac:dyDescent="0.25">
      <c r="B762" s="217" t="s">
        <v>532</v>
      </c>
      <c r="C762" s="346" t="s">
        <v>153</v>
      </c>
      <c r="D762" s="347"/>
      <c r="E762" s="348"/>
      <c r="F762" s="215">
        <v>0</v>
      </c>
      <c r="G762" s="213">
        <v>0</v>
      </c>
      <c r="H762" s="224" t="e">
        <f>G762/F762*100</f>
        <v>#DIV/0!</v>
      </c>
    </row>
    <row r="763" spans="2:8" x14ac:dyDescent="0.25">
      <c r="B763" s="265" t="s">
        <v>588</v>
      </c>
      <c r="C763" s="340" t="s">
        <v>79</v>
      </c>
      <c r="D763" s="340"/>
      <c r="E763" s="340"/>
      <c r="F763" s="33">
        <v>0</v>
      </c>
      <c r="G763" s="77">
        <f>SUM(G764)</f>
        <v>0</v>
      </c>
      <c r="H763" s="266" t="e">
        <f>G763/F763*100</f>
        <v>#DIV/0!</v>
      </c>
    </row>
    <row r="764" spans="2:8" ht="15.75" customHeight="1" x14ac:dyDescent="0.25">
      <c r="B764" s="176" t="s">
        <v>343</v>
      </c>
      <c r="C764" s="335" t="s">
        <v>98</v>
      </c>
      <c r="D764" s="335"/>
      <c r="E764" s="335"/>
      <c r="F764" s="17"/>
      <c r="G764" s="22">
        <v>0</v>
      </c>
      <c r="H764" s="69"/>
    </row>
    <row r="765" spans="2:8" ht="21" customHeight="1" x14ac:dyDescent="0.25">
      <c r="B765" s="171" t="s">
        <v>619</v>
      </c>
      <c r="C765" s="338" t="s">
        <v>192</v>
      </c>
      <c r="D765" s="338"/>
      <c r="E765" s="338"/>
      <c r="F765" s="115">
        <f>F766+F773+F777</f>
        <v>0</v>
      </c>
      <c r="G765" s="115">
        <f>G766+G773+G777</f>
        <v>13074.75</v>
      </c>
      <c r="H765" s="125" t="e">
        <f>G765/F765*100</f>
        <v>#DIV/0!</v>
      </c>
    </row>
    <row r="766" spans="2:8" ht="21" customHeight="1" x14ac:dyDescent="0.25">
      <c r="B766" s="173" t="s">
        <v>620</v>
      </c>
      <c r="C766" s="349" t="s">
        <v>621</v>
      </c>
      <c r="D766" s="350"/>
      <c r="E766" s="351"/>
      <c r="F766" s="155">
        <f>F769+F771</f>
        <v>0</v>
      </c>
      <c r="G766" s="155">
        <f>G769+G771</f>
        <v>0</v>
      </c>
      <c r="H766" s="175" t="e">
        <f>G766/F766*100</f>
        <v>#DIV/0!</v>
      </c>
    </row>
    <row r="767" spans="2:8" ht="15" customHeight="1" x14ac:dyDescent="0.25">
      <c r="B767" s="217" t="s">
        <v>535</v>
      </c>
      <c r="C767" s="346" t="s">
        <v>536</v>
      </c>
      <c r="D767" s="347"/>
      <c r="E767" s="348"/>
      <c r="F767" s="215">
        <v>0</v>
      </c>
      <c r="G767" s="213">
        <v>0</v>
      </c>
      <c r="H767" s="224" t="e">
        <f>G767/F767*100</f>
        <v>#DIV/0!</v>
      </c>
    </row>
    <row r="768" spans="2:8" ht="25.5" customHeight="1" x14ac:dyDescent="0.25">
      <c r="B768" s="217" t="s">
        <v>544</v>
      </c>
      <c r="C768" s="346" t="s">
        <v>545</v>
      </c>
      <c r="D768" s="347"/>
      <c r="E768" s="348"/>
      <c r="F768" s="215">
        <v>0</v>
      </c>
      <c r="G768" s="213">
        <v>0</v>
      </c>
      <c r="H768" s="224" t="e">
        <f>G768/F768*100</f>
        <v>#DIV/0!</v>
      </c>
    </row>
    <row r="769" spans="2:8" ht="21" customHeight="1" x14ac:dyDescent="0.25">
      <c r="B769" s="265" t="s">
        <v>588</v>
      </c>
      <c r="C769" s="344" t="s">
        <v>79</v>
      </c>
      <c r="D769" s="340"/>
      <c r="E769" s="345"/>
      <c r="F769" s="33">
        <v>0</v>
      </c>
      <c r="G769" s="77">
        <f>SUM(G770)</f>
        <v>0</v>
      </c>
      <c r="H769" s="266" t="e">
        <f>G769/F769*100</f>
        <v>#DIV/0!</v>
      </c>
    </row>
    <row r="770" spans="2:8" ht="16.5" customHeight="1" x14ac:dyDescent="0.25">
      <c r="B770" s="176" t="s">
        <v>343</v>
      </c>
      <c r="C770" s="334" t="s">
        <v>98</v>
      </c>
      <c r="D770" s="335"/>
      <c r="E770" s="336"/>
      <c r="F770" s="17"/>
      <c r="G770" s="22">
        <v>0</v>
      </c>
      <c r="H770" s="69"/>
    </row>
    <row r="771" spans="2:8" ht="21" customHeight="1" x14ac:dyDescent="0.25">
      <c r="B771" s="265" t="s">
        <v>596</v>
      </c>
      <c r="C771" s="344" t="s">
        <v>147</v>
      </c>
      <c r="D771" s="340"/>
      <c r="E771" s="345"/>
      <c r="F771" s="33">
        <v>0</v>
      </c>
      <c r="G771" s="77">
        <f>SUM(G772)</f>
        <v>0</v>
      </c>
      <c r="H771" s="266" t="e">
        <f>G771/F771*100</f>
        <v>#DIV/0!</v>
      </c>
    </row>
    <row r="772" spans="2:8" ht="26.25" customHeight="1" x14ac:dyDescent="0.25">
      <c r="B772" s="176" t="s">
        <v>420</v>
      </c>
      <c r="C772" s="334" t="s">
        <v>147</v>
      </c>
      <c r="D772" s="335"/>
      <c r="E772" s="336"/>
      <c r="F772" s="17"/>
      <c r="G772" s="22">
        <v>0</v>
      </c>
      <c r="H772" s="69"/>
    </row>
    <row r="773" spans="2:8" ht="26.25" customHeight="1" x14ac:dyDescent="0.25">
      <c r="B773" s="173" t="s">
        <v>622</v>
      </c>
      <c r="C773" s="349" t="s">
        <v>623</v>
      </c>
      <c r="D773" s="350"/>
      <c r="E773" s="351"/>
      <c r="F773" s="155">
        <f>F775</f>
        <v>0</v>
      </c>
      <c r="G773" s="174">
        <f>G775</f>
        <v>0</v>
      </c>
      <c r="H773" s="175" t="e">
        <f>G773/F773*100</f>
        <v>#DIV/0!</v>
      </c>
    </row>
    <row r="774" spans="2:8" ht="16.5" customHeight="1" x14ac:dyDescent="0.25">
      <c r="B774" s="217" t="s">
        <v>535</v>
      </c>
      <c r="C774" s="346" t="s">
        <v>536</v>
      </c>
      <c r="D774" s="347"/>
      <c r="E774" s="348"/>
      <c r="F774" s="215">
        <v>0</v>
      </c>
      <c r="G774" s="213">
        <v>0</v>
      </c>
      <c r="H774" s="224" t="e">
        <f>G774/F774*100</f>
        <v>#DIV/0!</v>
      </c>
    </row>
    <row r="775" spans="2:8" ht="19.5" customHeight="1" x14ac:dyDescent="0.25">
      <c r="B775" s="265" t="s">
        <v>588</v>
      </c>
      <c r="C775" s="344" t="s">
        <v>79</v>
      </c>
      <c r="D775" s="340"/>
      <c r="E775" s="345"/>
      <c r="F775" s="33">
        <v>0</v>
      </c>
      <c r="G775" s="77">
        <f>SUM(G776)</f>
        <v>0</v>
      </c>
      <c r="H775" s="266" t="e">
        <f>G775/F775*100</f>
        <v>#DIV/0!</v>
      </c>
    </row>
    <row r="776" spans="2:8" ht="19.5" customHeight="1" x14ac:dyDescent="0.25">
      <c r="B776" s="176" t="s">
        <v>343</v>
      </c>
      <c r="C776" s="334" t="s">
        <v>98</v>
      </c>
      <c r="D776" s="335"/>
      <c r="E776" s="336"/>
      <c r="F776" s="17"/>
      <c r="G776" s="22">
        <v>0</v>
      </c>
      <c r="H776" s="69"/>
    </row>
    <row r="777" spans="2:8" ht="21" customHeight="1" x14ac:dyDescent="0.25">
      <c r="B777" s="173" t="s">
        <v>624</v>
      </c>
      <c r="C777" s="350" t="s">
        <v>192</v>
      </c>
      <c r="D777" s="350"/>
      <c r="E777" s="350"/>
      <c r="F777" s="155">
        <f>F779</f>
        <v>0</v>
      </c>
      <c r="G777" s="174">
        <f>G779</f>
        <v>13074.75</v>
      </c>
      <c r="H777" s="175" t="e">
        <f>G777/F777*100</f>
        <v>#DIV/0!</v>
      </c>
    </row>
    <row r="778" spans="2:8" ht="15" customHeight="1" x14ac:dyDescent="0.25">
      <c r="B778" s="217" t="s">
        <v>532</v>
      </c>
      <c r="C778" s="346" t="s">
        <v>153</v>
      </c>
      <c r="D778" s="347"/>
      <c r="E778" s="348"/>
      <c r="F778" s="215">
        <v>0</v>
      </c>
      <c r="G778" s="213">
        <v>13074.75</v>
      </c>
      <c r="H778" s="224" t="e">
        <f>G778/F778*100</f>
        <v>#DIV/0!</v>
      </c>
    </row>
    <row r="779" spans="2:8" ht="18" customHeight="1" x14ac:dyDescent="0.25">
      <c r="B779" s="265" t="s">
        <v>588</v>
      </c>
      <c r="C779" s="340" t="s">
        <v>79</v>
      </c>
      <c r="D779" s="340"/>
      <c r="E779" s="340"/>
      <c r="F779" s="33">
        <v>0</v>
      </c>
      <c r="G779" s="77">
        <f>SUM(G780:G781)</f>
        <v>13074.75</v>
      </c>
      <c r="H779" s="266" t="e">
        <f>G779/F779*100</f>
        <v>#DIV/0!</v>
      </c>
    </row>
    <row r="780" spans="2:8" ht="18" customHeight="1" x14ac:dyDescent="0.25">
      <c r="B780" s="176" t="s">
        <v>341</v>
      </c>
      <c r="C780" s="334" t="s">
        <v>94</v>
      </c>
      <c r="D780" s="335"/>
      <c r="E780" s="336"/>
      <c r="F780" s="17"/>
      <c r="G780" s="22">
        <v>13074.75</v>
      </c>
      <c r="H780" s="69"/>
    </row>
    <row r="781" spans="2:8" ht="16.5" customHeight="1" x14ac:dyDescent="0.25">
      <c r="B781" s="176" t="s">
        <v>345</v>
      </c>
      <c r="C781" s="335" t="s">
        <v>580</v>
      </c>
      <c r="D781" s="335"/>
      <c r="E781" s="335"/>
      <c r="F781" s="17"/>
      <c r="G781" s="22">
        <v>0</v>
      </c>
      <c r="H781" s="69"/>
    </row>
    <row r="782" spans="2:8" ht="24.75" customHeight="1" x14ac:dyDescent="0.25">
      <c r="B782" s="171" t="s">
        <v>415</v>
      </c>
      <c r="C782" s="337" t="s">
        <v>627</v>
      </c>
      <c r="D782" s="338"/>
      <c r="E782" s="339"/>
      <c r="F782" s="115">
        <f>F783</f>
        <v>0</v>
      </c>
      <c r="G782" s="172">
        <f>G783</f>
        <v>0</v>
      </c>
      <c r="H782" s="125" t="e">
        <f t="shared" ref="H782:H785" si="86">G782/F782*100</f>
        <v>#DIV/0!</v>
      </c>
    </row>
    <row r="783" spans="2:8" ht="23.25" customHeight="1" x14ac:dyDescent="0.25">
      <c r="B783" s="173" t="s">
        <v>626</v>
      </c>
      <c r="C783" s="349" t="s">
        <v>625</v>
      </c>
      <c r="D783" s="350"/>
      <c r="E783" s="351"/>
      <c r="F783" s="155">
        <f>F786</f>
        <v>0</v>
      </c>
      <c r="G783" s="174">
        <f>G786</f>
        <v>0</v>
      </c>
      <c r="H783" s="175" t="e">
        <f t="shared" si="86"/>
        <v>#DIV/0!</v>
      </c>
    </row>
    <row r="784" spans="2:8" ht="18.75" customHeight="1" x14ac:dyDescent="0.25">
      <c r="B784" s="217" t="s">
        <v>539</v>
      </c>
      <c r="C784" s="346" t="s">
        <v>540</v>
      </c>
      <c r="D784" s="347"/>
      <c r="E784" s="348"/>
      <c r="F784" s="227">
        <v>0</v>
      </c>
      <c r="G784" s="236">
        <v>0</v>
      </c>
      <c r="H784" s="224" t="e">
        <f t="shared" si="86"/>
        <v>#DIV/0!</v>
      </c>
    </row>
    <row r="785" spans="2:11" ht="15" customHeight="1" x14ac:dyDescent="0.25">
      <c r="B785" s="217" t="s">
        <v>535</v>
      </c>
      <c r="C785" s="346" t="s">
        <v>536</v>
      </c>
      <c r="D785" s="347"/>
      <c r="E785" s="348"/>
      <c r="F785" s="227">
        <v>0</v>
      </c>
      <c r="G785" s="236">
        <v>0</v>
      </c>
      <c r="H785" s="224" t="e">
        <f t="shared" si="86"/>
        <v>#DIV/0!</v>
      </c>
    </row>
    <row r="786" spans="2:11" ht="15.75" customHeight="1" x14ac:dyDescent="0.25">
      <c r="B786" s="265" t="s">
        <v>588</v>
      </c>
      <c r="C786" s="344" t="s">
        <v>79</v>
      </c>
      <c r="D786" s="340"/>
      <c r="E786" s="345"/>
      <c r="F786" s="33">
        <v>0</v>
      </c>
      <c r="G786" s="77">
        <f>SUM(G787)</f>
        <v>0</v>
      </c>
      <c r="H786" s="266"/>
    </row>
    <row r="787" spans="2:11" ht="16.5" customHeight="1" x14ac:dyDescent="0.25">
      <c r="B787" s="176" t="s">
        <v>343</v>
      </c>
      <c r="C787" s="334" t="s">
        <v>98</v>
      </c>
      <c r="D787" s="335"/>
      <c r="E787" s="336"/>
      <c r="F787" s="17"/>
      <c r="G787" s="22">
        <v>0</v>
      </c>
      <c r="H787" s="69"/>
    </row>
    <row r="788" spans="2:11" ht="24" customHeight="1" x14ac:dyDescent="0.25">
      <c r="B788" s="169" t="s">
        <v>416</v>
      </c>
      <c r="C788" s="369" t="s">
        <v>281</v>
      </c>
      <c r="D788" s="369"/>
      <c r="E788" s="369"/>
      <c r="F788" s="42">
        <f>F791+F812</f>
        <v>75500</v>
      </c>
      <c r="G788" s="68">
        <f>G791+G812</f>
        <v>73253.78</v>
      </c>
      <c r="H788" s="170">
        <f t="shared" ref="H788:H800" si="87">G788/F788*100</f>
        <v>97.02487417218542</v>
      </c>
    </row>
    <row r="789" spans="2:11" ht="13.5" customHeight="1" x14ac:dyDescent="0.25">
      <c r="B789" s="218" t="s">
        <v>532</v>
      </c>
      <c r="C789" s="341" t="s">
        <v>153</v>
      </c>
      <c r="D789" s="342"/>
      <c r="E789" s="343"/>
      <c r="F789" s="221">
        <f>F793+F806+F814</f>
        <v>75500</v>
      </c>
      <c r="G789" s="221">
        <f>G793+G806+G814</f>
        <v>73253.78</v>
      </c>
      <c r="H789" s="222">
        <f t="shared" si="87"/>
        <v>97.02487417218542</v>
      </c>
      <c r="K789" s="107"/>
    </row>
    <row r="790" spans="2:11" ht="15" customHeight="1" x14ac:dyDescent="0.25">
      <c r="B790" s="218" t="s">
        <v>535</v>
      </c>
      <c r="C790" s="341" t="s">
        <v>536</v>
      </c>
      <c r="D790" s="342"/>
      <c r="E790" s="343"/>
      <c r="F790" s="221">
        <f>F807</f>
        <v>0</v>
      </c>
      <c r="G790" s="221">
        <f>G807</f>
        <v>0</v>
      </c>
      <c r="H790" s="222" t="e">
        <f t="shared" si="87"/>
        <v>#DIV/0!</v>
      </c>
      <c r="K790" s="107"/>
    </row>
    <row r="791" spans="2:11" ht="23.25" x14ac:dyDescent="0.25">
      <c r="B791" s="171" t="s">
        <v>417</v>
      </c>
      <c r="C791" s="338" t="s">
        <v>418</v>
      </c>
      <c r="D791" s="338"/>
      <c r="E791" s="338"/>
      <c r="F791" s="115">
        <f>F792+F805</f>
        <v>72500</v>
      </c>
      <c r="G791" s="115">
        <f>G792+G805</f>
        <v>72593.78</v>
      </c>
      <c r="H791" s="125">
        <f t="shared" si="87"/>
        <v>100.12935172413793</v>
      </c>
    </row>
    <row r="792" spans="2:11" ht="23.25" x14ac:dyDescent="0.25">
      <c r="B792" s="173" t="s">
        <v>419</v>
      </c>
      <c r="C792" s="350" t="s">
        <v>418</v>
      </c>
      <c r="D792" s="350"/>
      <c r="E792" s="350"/>
      <c r="F792" s="155">
        <f>F794+F800+F803</f>
        <v>56000</v>
      </c>
      <c r="G792" s="155">
        <f>G794+G800+G803</f>
        <v>56093.78</v>
      </c>
      <c r="H792" s="175">
        <f t="shared" si="87"/>
        <v>100.16746428571427</v>
      </c>
      <c r="K792" s="107"/>
    </row>
    <row r="793" spans="2:11" x14ac:dyDescent="0.25">
      <c r="B793" s="217" t="s">
        <v>532</v>
      </c>
      <c r="C793" s="347" t="s">
        <v>153</v>
      </c>
      <c r="D793" s="347"/>
      <c r="E793" s="347"/>
      <c r="F793" s="215">
        <v>56000</v>
      </c>
      <c r="G793" s="213">
        <v>56093.78</v>
      </c>
      <c r="H793" s="224">
        <f t="shared" si="87"/>
        <v>100.16746428571427</v>
      </c>
    </row>
    <row r="794" spans="2:11" x14ac:dyDescent="0.25">
      <c r="B794" s="265" t="s">
        <v>588</v>
      </c>
      <c r="C794" s="344" t="s">
        <v>79</v>
      </c>
      <c r="D794" s="340"/>
      <c r="E794" s="345"/>
      <c r="F794" s="33">
        <v>6000</v>
      </c>
      <c r="G794" s="77">
        <f>SUM(G795:G799)</f>
        <v>6093.78</v>
      </c>
      <c r="H794" s="266">
        <f t="shared" si="87"/>
        <v>101.563</v>
      </c>
    </row>
    <row r="795" spans="2:11" x14ac:dyDescent="0.25">
      <c r="B795" s="176" t="s">
        <v>593</v>
      </c>
      <c r="C795" s="334" t="s">
        <v>89</v>
      </c>
      <c r="D795" s="335"/>
      <c r="E795" s="336"/>
      <c r="F795" s="33"/>
      <c r="G795" s="22">
        <v>0</v>
      </c>
      <c r="H795" s="266"/>
    </row>
    <row r="796" spans="2:11" x14ac:dyDescent="0.25">
      <c r="B796" s="176" t="s">
        <v>340</v>
      </c>
      <c r="C796" s="334" t="s">
        <v>93</v>
      </c>
      <c r="D796" s="335"/>
      <c r="E796" s="336"/>
      <c r="F796" s="33"/>
      <c r="G796" s="22">
        <v>2787.24</v>
      </c>
      <c r="H796" s="266"/>
    </row>
    <row r="797" spans="2:11" x14ac:dyDescent="0.25">
      <c r="B797" s="176" t="s">
        <v>343</v>
      </c>
      <c r="C797" s="334" t="s">
        <v>98</v>
      </c>
      <c r="D797" s="335"/>
      <c r="E797" s="336"/>
      <c r="F797" s="17"/>
      <c r="G797" s="22">
        <v>0</v>
      </c>
      <c r="H797" s="69"/>
    </row>
    <row r="798" spans="2:11" x14ac:dyDescent="0.25">
      <c r="B798" s="176" t="s">
        <v>345</v>
      </c>
      <c r="C798" s="334" t="s">
        <v>100</v>
      </c>
      <c r="D798" s="335"/>
      <c r="E798" s="336"/>
      <c r="F798" s="17"/>
      <c r="G798" s="22">
        <v>401.27</v>
      </c>
      <c r="H798" s="69"/>
    </row>
    <row r="799" spans="2:11" x14ac:dyDescent="0.25">
      <c r="B799" s="176" t="s">
        <v>572</v>
      </c>
      <c r="C799" s="334" t="s">
        <v>129</v>
      </c>
      <c r="D799" s="335"/>
      <c r="E799" s="336"/>
      <c r="F799" s="17"/>
      <c r="G799" s="22">
        <v>2905.27</v>
      </c>
      <c r="H799" s="69"/>
    </row>
    <row r="800" spans="2:11" x14ac:dyDescent="0.25">
      <c r="B800" s="265" t="s">
        <v>591</v>
      </c>
      <c r="C800" s="340" t="s">
        <v>526</v>
      </c>
      <c r="D800" s="340"/>
      <c r="E800" s="340"/>
      <c r="F800" s="33">
        <v>50000</v>
      </c>
      <c r="G800" s="77">
        <f>SUM(G801:G802)</f>
        <v>50000</v>
      </c>
      <c r="H800" s="266">
        <f t="shared" si="87"/>
        <v>100</v>
      </c>
    </row>
    <row r="801" spans="2:8" x14ac:dyDescent="0.25">
      <c r="B801" s="176" t="s">
        <v>318</v>
      </c>
      <c r="C801" s="335" t="s">
        <v>123</v>
      </c>
      <c r="D801" s="335"/>
      <c r="E801" s="335"/>
      <c r="F801" s="17"/>
      <c r="G801" s="22">
        <v>50000</v>
      </c>
      <c r="H801" s="69"/>
    </row>
    <row r="802" spans="2:8" ht="26.25" customHeight="1" x14ac:dyDescent="0.25">
      <c r="B802" s="176" t="s">
        <v>628</v>
      </c>
      <c r="C802" s="334" t="s">
        <v>124</v>
      </c>
      <c r="D802" s="335"/>
      <c r="E802" s="336"/>
      <c r="F802" s="17"/>
      <c r="G802" s="22">
        <v>0</v>
      </c>
      <c r="H802" s="69"/>
    </row>
    <row r="803" spans="2:8" ht="22.5" customHeight="1" x14ac:dyDescent="0.25">
      <c r="B803" s="265" t="s">
        <v>596</v>
      </c>
      <c r="C803" s="344" t="s">
        <v>146</v>
      </c>
      <c r="D803" s="340"/>
      <c r="E803" s="345"/>
      <c r="F803" s="33">
        <v>0</v>
      </c>
      <c r="G803" s="77">
        <f>SUM(G804)</f>
        <v>0</v>
      </c>
      <c r="H803" s="266" t="e">
        <f t="shared" ref="H803" si="88">G803/F803*100</f>
        <v>#DIV/0!</v>
      </c>
    </row>
    <row r="804" spans="2:8" ht="23.25" customHeight="1" x14ac:dyDescent="0.25">
      <c r="B804" s="176" t="s">
        <v>420</v>
      </c>
      <c r="C804" s="334" t="s">
        <v>147</v>
      </c>
      <c r="D804" s="335"/>
      <c r="E804" s="336"/>
      <c r="F804" s="17"/>
      <c r="G804" s="22">
        <v>0</v>
      </c>
      <c r="H804" s="69"/>
    </row>
    <row r="805" spans="2:8" ht="33.75" customHeight="1" x14ac:dyDescent="0.25">
      <c r="B805" s="173" t="s">
        <v>629</v>
      </c>
      <c r="C805" s="349" t="s">
        <v>682</v>
      </c>
      <c r="D805" s="350"/>
      <c r="E805" s="351"/>
      <c r="F805" s="155">
        <f>F808+F810</f>
        <v>16500</v>
      </c>
      <c r="G805" s="155">
        <f>G808+G810</f>
        <v>16500</v>
      </c>
      <c r="H805" s="175"/>
    </row>
    <row r="806" spans="2:8" ht="13.5" customHeight="1" x14ac:dyDescent="0.25">
      <c r="B806" s="217" t="s">
        <v>532</v>
      </c>
      <c r="C806" s="347" t="s">
        <v>153</v>
      </c>
      <c r="D806" s="347"/>
      <c r="E806" s="347"/>
      <c r="F806" s="227">
        <v>16500</v>
      </c>
      <c r="G806" s="236">
        <v>16500</v>
      </c>
      <c r="H806" s="224">
        <f t="shared" ref="H806:H807" si="89">G806/F806*100</f>
        <v>100</v>
      </c>
    </row>
    <row r="807" spans="2:8" ht="15" customHeight="1" x14ac:dyDescent="0.25">
      <c r="B807" s="217" t="s">
        <v>537</v>
      </c>
      <c r="C807" s="346" t="s">
        <v>599</v>
      </c>
      <c r="D807" s="347"/>
      <c r="E807" s="348"/>
      <c r="F807" s="227">
        <v>0</v>
      </c>
      <c r="G807" s="236">
        <v>0</v>
      </c>
      <c r="H807" s="224" t="e">
        <f t="shared" si="89"/>
        <v>#DIV/0!</v>
      </c>
    </row>
    <row r="808" spans="2:8" ht="23.25" customHeight="1" x14ac:dyDescent="0.25">
      <c r="B808" s="265" t="s">
        <v>588</v>
      </c>
      <c r="C808" s="344" t="s">
        <v>79</v>
      </c>
      <c r="D808" s="340"/>
      <c r="E808" s="345"/>
      <c r="F808" s="33">
        <v>16500</v>
      </c>
      <c r="G808" s="77">
        <f>SUM(G809)</f>
        <v>16500</v>
      </c>
      <c r="H808" s="266"/>
    </row>
    <row r="809" spans="2:8" ht="17.25" customHeight="1" x14ac:dyDescent="0.25">
      <c r="B809" s="176" t="s">
        <v>340</v>
      </c>
      <c r="C809" s="334" t="s">
        <v>93</v>
      </c>
      <c r="D809" s="335"/>
      <c r="E809" s="336"/>
      <c r="F809" s="17"/>
      <c r="G809" s="22">
        <v>16500</v>
      </c>
      <c r="H809" s="69"/>
    </row>
    <row r="810" spans="2:8" ht="23.25" customHeight="1" x14ac:dyDescent="0.25">
      <c r="B810" s="265" t="s">
        <v>595</v>
      </c>
      <c r="C810" s="344" t="s">
        <v>133</v>
      </c>
      <c r="D810" s="340"/>
      <c r="E810" s="345"/>
      <c r="F810" s="33">
        <v>0</v>
      </c>
      <c r="G810" s="77">
        <f>SUM(G811)</f>
        <v>0</v>
      </c>
      <c r="H810" s="266"/>
    </row>
    <row r="811" spans="2:8" ht="15.75" customHeight="1" x14ac:dyDescent="0.25">
      <c r="B811" s="176" t="s">
        <v>652</v>
      </c>
      <c r="C811" s="334" t="s">
        <v>135</v>
      </c>
      <c r="D811" s="335"/>
      <c r="E811" s="336"/>
      <c r="F811" s="17"/>
      <c r="G811" s="22">
        <v>0</v>
      </c>
      <c r="H811" s="69"/>
    </row>
    <row r="812" spans="2:8" ht="23.25" x14ac:dyDescent="0.25">
      <c r="B812" s="171" t="s">
        <v>421</v>
      </c>
      <c r="C812" s="338" t="s">
        <v>422</v>
      </c>
      <c r="D812" s="338"/>
      <c r="E812" s="338"/>
      <c r="F812" s="115">
        <f>F813</f>
        <v>3000</v>
      </c>
      <c r="G812" s="172">
        <f>G813</f>
        <v>660</v>
      </c>
      <c r="H812" s="125">
        <f>G812/F812*100</f>
        <v>22</v>
      </c>
    </row>
    <row r="813" spans="2:8" ht="23.25" x14ac:dyDescent="0.25">
      <c r="B813" s="173" t="s">
        <v>423</v>
      </c>
      <c r="C813" s="350" t="s">
        <v>422</v>
      </c>
      <c r="D813" s="350"/>
      <c r="E813" s="350"/>
      <c r="F813" s="155">
        <f>F815+F818</f>
        <v>3000</v>
      </c>
      <c r="G813" s="155">
        <f>G815+G818</f>
        <v>660</v>
      </c>
      <c r="H813" s="175">
        <f>G813/F813*100</f>
        <v>22</v>
      </c>
    </row>
    <row r="814" spans="2:8" x14ac:dyDescent="0.25">
      <c r="B814" s="217" t="s">
        <v>532</v>
      </c>
      <c r="C814" s="347" t="s">
        <v>153</v>
      </c>
      <c r="D814" s="347"/>
      <c r="E814" s="347"/>
      <c r="F814" s="215">
        <v>3000</v>
      </c>
      <c r="G814" s="213">
        <v>660</v>
      </c>
      <c r="H814" s="224">
        <f t="shared" ref="H814" si="90">G814/F814*100</f>
        <v>22</v>
      </c>
    </row>
    <row r="815" spans="2:8" x14ac:dyDescent="0.25">
      <c r="B815" s="265" t="s">
        <v>588</v>
      </c>
      <c r="C815" s="340" t="s">
        <v>79</v>
      </c>
      <c r="D815" s="340"/>
      <c r="E815" s="340"/>
      <c r="F815" s="33">
        <v>0</v>
      </c>
      <c r="G815" s="77">
        <f>SUM(G816:G817)</f>
        <v>0</v>
      </c>
      <c r="H815" s="266" t="e">
        <f>G815/F815*100</f>
        <v>#DIV/0!</v>
      </c>
    </row>
    <row r="816" spans="2:8" ht="25.5" customHeight="1" x14ac:dyDescent="0.25">
      <c r="B816" s="176" t="s">
        <v>659</v>
      </c>
      <c r="C816" s="334" t="s">
        <v>128</v>
      </c>
      <c r="D816" s="335"/>
      <c r="E816" s="336"/>
      <c r="F816" s="17"/>
      <c r="G816" s="22">
        <v>0</v>
      </c>
      <c r="H816" s="69"/>
    </row>
    <row r="817" spans="2:8" ht="18" customHeight="1" x14ac:dyDescent="0.25">
      <c r="B817" s="176" t="s">
        <v>569</v>
      </c>
      <c r="C817" s="334" t="s">
        <v>581</v>
      </c>
      <c r="D817" s="335"/>
      <c r="E817" s="336"/>
      <c r="F817" s="17"/>
      <c r="G817" s="22">
        <v>0</v>
      </c>
      <c r="H817" s="69"/>
    </row>
    <row r="818" spans="2:8" ht="14.25" customHeight="1" x14ac:dyDescent="0.25">
      <c r="B818" s="265" t="s">
        <v>591</v>
      </c>
      <c r="C818" s="344" t="s">
        <v>526</v>
      </c>
      <c r="D818" s="340"/>
      <c r="E818" s="345"/>
      <c r="F818" s="33">
        <v>3000</v>
      </c>
      <c r="G818" s="77">
        <f>SUM(G819)</f>
        <v>660</v>
      </c>
      <c r="H818" s="266">
        <f>G818/F818*100</f>
        <v>22</v>
      </c>
    </row>
    <row r="819" spans="2:8" x14ac:dyDescent="0.25">
      <c r="B819" s="176" t="s">
        <v>318</v>
      </c>
      <c r="C819" s="335" t="s">
        <v>123</v>
      </c>
      <c r="D819" s="335"/>
      <c r="E819" s="335"/>
      <c r="F819" s="17"/>
      <c r="G819" s="22">
        <v>660</v>
      </c>
      <c r="H819" s="69"/>
    </row>
    <row r="820" spans="2:8" ht="23.25" x14ac:dyDescent="0.25">
      <c r="B820" s="169" t="s">
        <v>424</v>
      </c>
      <c r="C820" s="369" t="s">
        <v>283</v>
      </c>
      <c r="D820" s="369"/>
      <c r="E820" s="369"/>
      <c r="F820" s="42">
        <f>F823+F838+F850</f>
        <v>173800</v>
      </c>
      <c r="G820" s="68">
        <f>G823+G838+G850</f>
        <v>167793.35</v>
      </c>
      <c r="H820" s="170">
        <f t="shared" ref="H820:H826" si="91">G820/F820*100</f>
        <v>96.543929804372837</v>
      </c>
    </row>
    <row r="821" spans="2:8" x14ac:dyDescent="0.25">
      <c r="B821" s="218" t="s">
        <v>532</v>
      </c>
      <c r="C821" s="341" t="s">
        <v>153</v>
      </c>
      <c r="D821" s="342"/>
      <c r="E821" s="343"/>
      <c r="F821" s="221">
        <f>F825+F829+F833+F840+F844+F852+F856+F861+F866</f>
        <v>173400</v>
      </c>
      <c r="G821" s="221">
        <f>G825+G829+G833+G840+G844+G852+G856+G861+G866</f>
        <v>167473.34999999998</v>
      </c>
      <c r="H821" s="222">
        <f t="shared" si="91"/>
        <v>96.582093425605521</v>
      </c>
    </row>
    <row r="822" spans="2:8" ht="15.75" customHeight="1" x14ac:dyDescent="0.25">
      <c r="B822" s="218" t="s">
        <v>535</v>
      </c>
      <c r="C822" s="341" t="s">
        <v>536</v>
      </c>
      <c r="D822" s="342"/>
      <c r="E822" s="343"/>
      <c r="F822" s="221">
        <f>F857</f>
        <v>400</v>
      </c>
      <c r="G822" s="221">
        <f>G857</f>
        <v>320</v>
      </c>
      <c r="H822" s="222">
        <f t="shared" si="91"/>
        <v>80</v>
      </c>
    </row>
    <row r="823" spans="2:8" ht="23.25" x14ac:dyDescent="0.25">
      <c r="B823" s="171" t="s">
        <v>425</v>
      </c>
      <c r="C823" s="338" t="s">
        <v>426</v>
      </c>
      <c r="D823" s="338"/>
      <c r="E823" s="338"/>
      <c r="F823" s="115">
        <f>F824+F828+F832</f>
        <v>28800</v>
      </c>
      <c r="G823" s="115">
        <f>G824+G828+G832</f>
        <v>24819.81</v>
      </c>
      <c r="H823" s="125">
        <f t="shared" si="91"/>
        <v>86.179895833333347</v>
      </c>
    </row>
    <row r="824" spans="2:8" ht="23.25" x14ac:dyDescent="0.25">
      <c r="B824" s="173" t="s">
        <v>427</v>
      </c>
      <c r="C824" s="350" t="s">
        <v>428</v>
      </c>
      <c r="D824" s="350"/>
      <c r="E824" s="350"/>
      <c r="F824" s="155">
        <f>F826</f>
        <v>19000</v>
      </c>
      <c r="G824" s="174">
        <f>G826</f>
        <v>15309.61</v>
      </c>
      <c r="H824" s="175">
        <f t="shared" si="91"/>
        <v>80.576894736842107</v>
      </c>
    </row>
    <row r="825" spans="2:8" x14ac:dyDescent="0.25">
      <c r="B825" s="217" t="s">
        <v>532</v>
      </c>
      <c r="C825" s="346" t="s">
        <v>153</v>
      </c>
      <c r="D825" s="347"/>
      <c r="E825" s="348"/>
      <c r="F825" s="215">
        <v>19000</v>
      </c>
      <c r="G825" s="213">
        <v>15309.61</v>
      </c>
      <c r="H825" s="224">
        <f t="shared" si="91"/>
        <v>80.576894736842107</v>
      </c>
    </row>
    <row r="826" spans="2:8" ht="25.5" customHeight="1" x14ac:dyDescent="0.25">
      <c r="B826" s="265" t="s">
        <v>630</v>
      </c>
      <c r="C826" s="340" t="s">
        <v>118</v>
      </c>
      <c r="D826" s="340"/>
      <c r="E826" s="340"/>
      <c r="F826" s="33">
        <v>19000</v>
      </c>
      <c r="G826" s="77">
        <f>SUM(G827)</f>
        <v>15309.61</v>
      </c>
      <c r="H826" s="266">
        <f t="shared" si="91"/>
        <v>80.576894736842107</v>
      </c>
    </row>
    <row r="827" spans="2:8" ht="25.5" customHeight="1" x14ac:dyDescent="0.25">
      <c r="B827" s="176" t="s">
        <v>429</v>
      </c>
      <c r="C827" s="335" t="s">
        <v>120</v>
      </c>
      <c r="D827" s="335"/>
      <c r="E827" s="335"/>
      <c r="F827" s="17"/>
      <c r="G827" s="22">
        <v>15309.61</v>
      </c>
      <c r="H827" s="69"/>
    </row>
    <row r="828" spans="2:8" ht="23.25" x14ac:dyDescent="0.25">
      <c r="B828" s="173" t="s">
        <v>430</v>
      </c>
      <c r="C828" s="350" t="s">
        <v>566</v>
      </c>
      <c r="D828" s="350"/>
      <c r="E828" s="350"/>
      <c r="F828" s="155">
        <f>F830</f>
        <v>8000</v>
      </c>
      <c r="G828" s="174">
        <f>G830</f>
        <v>7735.2</v>
      </c>
      <c r="H828" s="175">
        <f>G828/F828*100</f>
        <v>96.69</v>
      </c>
    </row>
    <row r="829" spans="2:8" x14ac:dyDescent="0.25">
      <c r="B829" s="217" t="s">
        <v>532</v>
      </c>
      <c r="C829" s="347" t="s">
        <v>153</v>
      </c>
      <c r="D829" s="347"/>
      <c r="E829" s="347"/>
      <c r="F829" s="215">
        <v>8000</v>
      </c>
      <c r="G829" s="213">
        <v>7735.2</v>
      </c>
      <c r="H829" s="224">
        <f>G829/F829*100</f>
        <v>96.69</v>
      </c>
    </row>
    <row r="830" spans="2:8" ht="24" customHeight="1" x14ac:dyDescent="0.25">
      <c r="B830" s="265" t="s">
        <v>630</v>
      </c>
      <c r="C830" s="340" t="s">
        <v>118</v>
      </c>
      <c r="D830" s="340"/>
      <c r="E830" s="340"/>
      <c r="F830" s="33">
        <v>8000</v>
      </c>
      <c r="G830" s="77">
        <f>SUM(G831)</f>
        <v>7735.2</v>
      </c>
      <c r="H830" s="266">
        <f>G830/F830*100</f>
        <v>96.69</v>
      </c>
    </row>
    <row r="831" spans="2:8" ht="23.25" customHeight="1" x14ac:dyDescent="0.25">
      <c r="B831" s="176" t="s">
        <v>431</v>
      </c>
      <c r="C831" s="335" t="s">
        <v>121</v>
      </c>
      <c r="D831" s="335"/>
      <c r="E831" s="335"/>
      <c r="F831" s="17"/>
      <c r="G831" s="22">
        <v>7735.2</v>
      </c>
      <c r="H831" s="69"/>
    </row>
    <row r="832" spans="2:8" ht="23.25" customHeight="1" x14ac:dyDescent="0.25">
      <c r="B832" s="173" t="s">
        <v>631</v>
      </c>
      <c r="C832" s="349" t="s">
        <v>632</v>
      </c>
      <c r="D832" s="350"/>
      <c r="E832" s="351"/>
      <c r="F832" s="155">
        <f>F834+F836</f>
        <v>1800</v>
      </c>
      <c r="G832" s="155">
        <f>G834+G836</f>
        <v>1775</v>
      </c>
      <c r="H832" s="175"/>
    </row>
    <row r="833" spans="2:8" ht="18" customHeight="1" x14ac:dyDescent="0.25">
      <c r="B833" s="217" t="s">
        <v>532</v>
      </c>
      <c r="C833" s="346" t="s">
        <v>153</v>
      </c>
      <c r="D833" s="347"/>
      <c r="E833" s="348"/>
      <c r="F833" s="227">
        <v>1800</v>
      </c>
      <c r="G833" s="236">
        <v>1775</v>
      </c>
      <c r="H833" s="237"/>
    </row>
    <row r="834" spans="2:8" ht="23.25" customHeight="1" x14ac:dyDescent="0.25">
      <c r="B834" s="332" t="s">
        <v>688</v>
      </c>
      <c r="C834" s="344" t="s">
        <v>686</v>
      </c>
      <c r="D834" s="340"/>
      <c r="E834" s="345"/>
      <c r="F834" s="33">
        <v>0</v>
      </c>
      <c r="G834" s="77">
        <f>SUM(G835)</f>
        <v>1775</v>
      </c>
      <c r="H834" s="266"/>
    </row>
    <row r="835" spans="2:8" ht="21.75" customHeight="1" x14ac:dyDescent="0.25">
      <c r="B835" s="331" t="s">
        <v>689</v>
      </c>
      <c r="C835" s="334" t="s">
        <v>675</v>
      </c>
      <c r="D835" s="335"/>
      <c r="E835" s="336"/>
      <c r="F835" s="17"/>
      <c r="G835" s="22">
        <v>1775</v>
      </c>
      <c r="H835" s="69"/>
    </row>
    <row r="836" spans="2:8" ht="16.5" customHeight="1" x14ac:dyDescent="0.25">
      <c r="B836" s="265" t="s">
        <v>591</v>
      </c>
      <c r="C836" s="344" t="s">
        <v>526</v>
      </c>
      <c r="D836" s="340"/>
      <c r="E836" s="345"/>
      <c r="F836" s="33">
        <v>1800</v>
      </c>
      <c r="G836" s="77">
        <f>SUM(G837)</f>
        <v>0</v>
      </c>
      <c r="H836" s="266">
        <f>G836/F836*100</f>
        <v>0</v>
      </c>
    </row>
    <row r="837" spans="2:8" ht="18.75" customHeight="1" x14ac:dyDescent="0.25">
      <c r="B837" s="176" t="s">
        <v>318</v>
      </c>
      <c r="C837" s="334" t="s">
        <v>123</v>
      </c>
      <c r="D837" s="335"/>
      <c r="E837" s="336"/>
      <c r="F837" s="17"/>
      <c r="G837" s="22">
        <v>0</v>
      </c>
      <c r="H837" s="69"/>
    </row>
    <row r="838" spans="2:8" ht="23.25" x14ac:dyDescent="0.25">
      <c r="B838" s="171" t="s">
        <v>432</v>
      </c>
      <c r="C838" s="338" t="s">
        <v>433</v>
      </c>
      <c r="D838" s="338"/>
      <c r="E838" s="338"/>
      <c r="F838" s="115">
        <f>F839+F843</f>
        <v>18500</v>
      </c>
      <c r="G838" s="115">
        <f>G839+G843</f>
        <v>17184.990000000002</v>
      </c>
      <c r="H838" s="125">
        <f>G838/F838*100</f>
        <v>92.891837837837841</v>
      </c>
    </row>
    <row r="839" spans="2:8" ht="34.5" x14ac:dyDescent="0.25">
      <c r="B839" s="173" t="s">
        <v>434</v>
      </c>
      <c r="C839" s="350" t="s">
        <v>435</v>
      </c>
      <c r="D839" s="350"/>
      <c r="E839" s="350"/>
      <c r="F839" s="155">
        <f>F841</f>
        <v>16000</v>
      </c>
      <c r="G839" s="174">
        <f>G841</f>
        <v>15926.76</v>
      </c>
      <c r="H839" s="175">
        <f>G839/F839*100</f>
        <v>99.542249999999996</v>
      </c>
    </row>
    <row r="840" spans="2:8" x14ac:dyDescent="0.25">
      <c r="B840" s="217" t="s">
        <v>532</v>
      </c>
      <c r="C840" s="347" t="s">
        <v>153</v>
      </c>
      <c r="D840" s="347"/>
      <c r="E840" s="347"/>
      <c r="F840" s="215">
        <v>16000</v>
      </c>
      <c r="G840" s="213">
        <v>15926.76</v>
      </c>
      <c r="H840" s="224">
        <f>G840/F840*100</f>
        <v>99.542249999999996</v>
      </c>
    </row>
    <row r="841" spans="2:8" x14ac:dyDescent="0.25">
      <c r="B841" s="265" t="s">
        <v>591</v>
      </c>
      <c r="C841" s="340" t="s">
        <v>526</v>
      </c>
      <c r="D841" s="340"/>
      <c r="E841" s="340"/>
      <c r="F841" s="33">
        <v>16000</v>
      </c>
      <c r="G841" s="77">
        <f>SUM(G842)</f>
        <v>15926.76</v>
      </c>
      <c r="H841" s="266">
        <f>G841/F841*100</f>
        <v>99.542249999999996</v>
      </c>
    </row>
    <row r="842" spans="2:8" x14ac:dyDescent="0.25">
      <c r="B842" s="176" t="s">
        <v>318</v>
      </c>
      <c r="C842" s="335" t="s">
        <v>123</v>
      </c>
      <c r="D842" s="335"/>
      <c r="E842" s="335"/>
      <c r="F842" s="17"/>
      <c r="G842" s="22">
        <v>15926.76</v>
      </c>
      <c r="H842" s="69"/>
    </row>
    <row r="843" spans="2:8" ht="34.5" x14ac:dyDescent="0.25">
      <c r="B843" s="173" t="s">
        <v>582</v>
      </c>
      <c r="C843" s="349" t="s">
        <v>583</v>
      </c>
      <c r="D843" s="350"/>
      <c r="E843" s="351"/>
      <c r="F843" s="155">
        <f>F845+F847</f>
        <v>2500</v>
      </c>
      <c r="G843" s="155">
        <f>G845+G847</f>
        <v>1258.23</v>
      </c>
      <c r="H843" s="175">
        <f>G843/F843*100</f>
        <v>50.329199999999993</v>
      </c>
    </row>
    <row r="844" spans="2:8" x14ac:dyDescent="0.25">
      <c r="B844" s="217" t="s">
        <v>532</v>
      </c>
      <c r="C844" s="346" t="s">
        <v>153</v>
      </c>
      <c r="D844" s="347"/>
      <c r="E844" s="348"/>
      <c r="F844" s="215">
        <v>2500</v>
      </c>
      <c r="G844" s="213">
        <v>1258.23</v>
      </c>
      <c r="H844" s="224"/>
    </row>
    <row r="845" spans="2:8" x14ac:dyDescent="0.25">
      <c r="B845" s="265" t="s">
        <v>588</v>
      </c>
      <c r="C845" s="344" t="s">
        <v>79</v>
      </c>
      <c r="D845" s="340"/>
      <c r="E845" s="345"/>
      <c r="F845" s="33">
        <v>1500</v>
      </c>
      <c r="G845" s="77">
        <f>SUM(G846)</f>
        <v>1131.49</v>
      </c>
      <c r="H845" s="266">
        <f>G845/F845*100</f>
        <v>75.432666666666677</v>
      </c>
    </row>
    <row r="846" spans="2:8" x14ac:dyDescent="0.25">
      <c r="B846" s="176" t="s">
        <v>345</v>
      </c>
      <c r="C846" s="334" t="s">
        <v>580</v>
      </c>
      <c r="D846" s="335"/>
      <c r="E846" s="336"/>
      <c r="F846" s="17"/>
      <c r="G846" s="22">
        <v>1131.49</v>
      </c>
      <c r="H846" s="69"/>
    </row>
    <row r="847" spans="2:8" x14ac:dyDescent="0.25">
      <c r="B847" s="265" t="s">
        <v>591</v>
      </c>
      <c r="C847" s="344" t="s">
        <v>526</v>
      </c>
      <c r="D847" s="340"/>
      <c r="E847" s="345"/>
      <c r="F847" s="33">
        <v>1000</v>
      </c>
      <c r="G847" s="77">
        <f>SUM(G848:G849)</f>
        <v>126.74</v>
      </c>
      <c r="H847" s="266"/>
    </row>
    <row r="848" spans="2:8" x14ac:dyDescent="0.25">
      <c r="B848" s="176" t="s">
        <v>690</v>
      </c>
      <c r="C848" s="334" t="s">
        <v>660</v>
      </c>
      <c r="D848" s="335"/>
      <c r="E848" s="336"/>
      <c r="F848" s="17"/>
      <c r="G848" s="22">
        <v>126.74</v>
      </c>
      <c r="H848" s="69"/>
    </row>
    <row r="849" spans="2:8" ht="24" customHeight="1" x14ac:dyDescent="0.25">
      <c r="B849" s="176" t="s">
        <v>628</v>
      </c>
      <c r="C849" s="334" t="s">
        <v>124</v>
      </c>
      <c r="D849" s="335"/>
      <c r="E849" s="336"/>
      <c r="F849" s="17"/>
      <c r="G849" s="22">
        <v>0</v>
      </c>
      <c r="H849" s="69"/>
    </row>
    <row r="850" spans="2:8" ht="23.25" x14ac:dyDescent="0.25">
      <c r="B850" s="171" t="s">
        <v>436</v>
      </c>
      <c r="C850" s="338" t="s">
        <v>437</v>
      </c>
      <c r="D850" s="338"/>
      <c r="E850" s="338"/>
      <c r="F850" s="115">
        <f>F851+F855+F860+F865</f>
        <v>126500</v>
      </c>
      <c r="G850" s="172">
        <f>G851+G855+G860+G865</f>
        <v>125788.55</v>
      </c>
      <c r="H850" s="125">
        <f>G850/F850*100</f>
        <v>99.437588932806335</v>
      </c>
    </row>
    <row r="851" spans="2:8" ht="23.25" x14ac:dyDescent="0.25">
      <c r="B851" s="173" t="s">
        <v>438</v>
      </c>
      <c r="C851" s="350" t="s">
        <v>439</v>
      </c>
      <c r="D851" s="350"/>
      <c r="E851" s="350"/>
      <c r="F851" s="155">
        <f>F853</f>
        <v>500</v>
      </c>
      <c r="G851" s="174">
        <f>G853</f>
        <v>402.76</v>
      </c>
      <c r="H851" s="175">
        <f>G851/F851*100</f>
        <v>80.552000000000007</v>
      </c>
    </row>
    <row r="852" spans="2:8" ht="12" customHeight="1" x14ac:dyDescent="0.25">
      <c r="B852" s="217" t="s">
        <v>532</v>
      </c>
      <c r="C852" s="347" t="s">
        <v>153</v>
      </c>
      <c r="D852" s="347"/>
      <c r="E852" s="347"/>
      <c r="F852" s="215">
        <v>500</v>
      </c>
      <c r="G852" s="213">
        <v>402.76</v>
      </c>
      <c r="H852" s="224">
        <f>G852/F852*100</f>
        <v>80.552000000000007</v>
      </c>
    </row>
    <row r="853" spans="2:8" ht="25.5" customHeight="1" x14ac:dyDescent="0.25">
      <c r="B853" s="265" t="s">
        <v>630</v>
      </c>
      <c r="C853" s="340" t="s">
        <v>118</v>
      </c>
      <c r="D853" s="340"/>
      <c r="E853" s="340"/>
      <c r="F853" s="33">
        <v>500</v>
      </c>
      <c r="G853" s="77">
        <f>SUM(G854)</f>
        <v>402.76</v>
      </c>
      <c r="H853" s="266">
        <f>G853/F853*100</f>
        <v>80.552000000000007</v>
      </c>
    </row>
    <row r="854" spans="2:8" ht="24.75" customHeight="1" x14ac:dyDescent="0.25">
      <c r="B854" s="176" t="s">
        <v>431</v>
      </c>
      <c r="C854" s="335" t="s">
        <v>121</v>
      </c>
      <c r="D854" s="335"/>
      <c r="E854" s="335"/>
      <c r="F854" s="17"/>
      <c r="G854" s="22">
        <v>402.76</v>
      </c>
      <c r="H854" s="69"/>
    </row>
    <row r="855" spans="2:8" ht="23.25" x14ac:dyDescent="0.25">
      <c r="B855" s="173" t="s">
        <v>440</v>
      </c>
      <c r="C855" s="350" t="s">
        <v>441</v>
      </c>
      <c r="D855" s="350"/>
      <c r="E855" s="350"/>
      <c r="F855" s="155">
        <f>F858</f>
        <v>1000</v>
      </c>
      <c r="G855" s="174">
        <f>G858</f>
        <v>320</v>
      </c>
      <c r="H855" s="175">
        <f>G855/F855*100</f>
        <v>32</v>
      </c>
    </row>
    <row r="856" spans="2:8" x14ac:dyDescent="0.25">
      <c r="B856" s="217" t="s">
        <v>532</v>
      </c>
      <c r="C856" s="347" t="s">
        <v>153</v>
      </c>
      <c r="D856" s="347"/>
      <c r="E856" s="347"/>
      <c r="F856" s="215">
        <v>600</v>
      </c>
      <c r="G856" s="213">
        <v>0</v>
      </c>
      <c r="H856" s="224">
        <f>G856/F856*100</f>
        <v>0</v>
      </c>
    </row>
    <row r="857" spans="2:8" x14ac:dyDescent="0.25">
      <c r="B857" s="217" t="s">
        <v>535</v>
      </c>
      <c r="C857" s="346" t="s">
        <v>536</v>
      </c>
      <c r="D857" s="347"/>
      <c r="E857" s="348"/>
      <c r="F857" s="215">
        <v>400</v>
      </c>
      <c r="G857" s="213">
        <v>320</v>
      </c>
      <c r="H857" s="224"/>
    </row>
    <row r="858" spans="2:8" ht="25.5" customHeight="1" x14ac:dyDescent="0.25">
      <c r="B858" s="265" t="s">
        <v>630</v>
      </c>
      <c r="C858" s="340" t="s">
        <v>118</v>
      </c>
      <c r="D858" s="340"/>
      <c r="E858" s="340"/>
      <c r="F858" s="33">
        <v>1000</v>
      </c>
      <c r="G858" s="77">
        <f>SUM(G859)</f>
        <v>320</v>
      </c>
      <c r="H858" s="266">
        <f>G858/F858*100</f>
        <v>32</v>
      </c>
    </row>
    <row r="859" spans="2:8" ht="23.25" customHeight="1" x14ac:dyDescent="0.25">
      <c r="B859" s="176" t="s">
        <v>429</v>
      </c>
      <c r="C859" s="335" t="s">
        <v>120</v>
      </c>
      <c r="D859" s="335"/>
      <c r="E859" s="335"/>
      <c r="F859" s="17"/>
      <c r="G859" s="22">
        <v>320</v>
      </c>
      <c r="H859" s="69"/>
    </row>
    <row r="860" spans="2:8" ht="23.25" x14ac:dyDescent="0.25">
      <c r="B860" s="173" t="s">
        <v>442</v>
      </c>
      <c r="C860" s="350" t="s">
        <v>443</v>
      </c>
      <c r="D860" s="350"/>
      <c r="E860" s="350"/>
      <c r="F860" s="155">
        <f>F862</f>
        <v>80000</v>
      </c>
      <c r="G860" s="174">
        <f>G862</f>
        <v>79825.340000000011</v>
      </c>
      <c r="H860" s="175">
        <f>G860/F860*100</f>
        <v>99.781675000000007</v>
      </c>
    </row>
    <row r="861" spans="2:8" x14ac:dyDescent="0.25">
      <c r="B861" s="217" t="s">
        <v>532</v>
      </c>
      <c r="C861" s="347" t="s">
        <v>153</v>
      </c>
      <c r="D861" s="347"/>
      <c r="E861" s="347"/>
      <c r="F861" s="215">
        <v>80000</v>
      </c>
      <c r="G861" s="213">
        <v>79825.34</v>
      </c>
      <c r="H861" s="224">
        <f>G861/F861*100</f>
        <v>99.781674999999993</v>
      </c>
    </row>
    <row r="862" spans="2:8" ht="24" customHeight="1" x14ac:dyDescent="0.25">
      <c r="B862" s="265" t="s">
        <v>630</v>
      </c>
      <c r="C862" s="340" t="s">
        <v>118</v>
      </c>
      <c r="D862" s="340"/>
      <c r="E862" s="340"/>
      <c r="F862" s="33">
        <v>80000</v>
      </c>
      <c r="G862" s="77">
        <f>SUM(G863:G864)</f>
        <v>79825.340000000011</v>
      </c>
      <c r="H862" s="266">
        <f>G862/F862*100</f>
        <v>99.781675000000007</v>
      </c>
    </row>
    <row r="863" spans="2:8" ht="24" customHeight="1" x14ac:dyDescent="0.25">
      <c r="B863" s="176" t="s">
        <v>429</v>
      </c>
      <c r="C863" s="335" t="s">
        <v>120</v>
      </c>
      <c r="D863" s="335"/>
      <c r="E863" s="335"/>
      <c r="F863" s="17"/>
      <c r="G863" s="22">
        <v>74324.88</v>
      </c>
      <c r="H863" s="69"/>
    </row>
    <row r="864" spans="2:8" ht="24" customHeight="1" x14ac:dyDescent="0.25">
      <c r="B864" s="176" t="s">
        <v>431</v>
      </c>
      <c r="C864" s="335" t="s">
        <v>121</v>
      </c>
      <c r="D864" s="335"/>
      <c r="E864" s="335"/>
      <c r="F864" s="17"/>
      <c r="G864" s="22">
        <v>5500.46</v>
      </c>
      <c r="H864" s="69"/>
    </row>
    <row r="865" spans="2:11" ht="23.25" x14ac:dyDescent="0.25">
      <c r="B865" s="173" t="s">
        <v>444</v>
      </c>
      <c r="C865" s="350" t="s">
        <v>445</v>
      </c>
      <c r="D865" s="350"/>
      <c r="E865" s="350"/>
      <c r="F865" s="155">
        <f>F867+F869</f>
        <v>45000</v>
      </c>
      <c r="G865" s="174">
        <f>G867+G869</f>
        <v>45240.45</v>
      </c>
      <c r="H865" s="175">
        <f>G865/F865*100</f>
        <v>100.53433333333332</v>
      </c>
    </row>
    <row r="866" spans="2:11" x14ac:dyDescent="0.25">
      <c r="B866" s="217" t="s">
        <v>532</v>
      </c>
      <c r="C866" s="347" t="s">
        <v>153</v>
      </c>
      <c r="D866" s="347"/>
      <c r="E866" s="347"/>
      <c r="F866" s="215">
        <v>45000</v>
      </c>
      <c r="G866" s="213">
        <v>45240.45</v>
      </c>
      <c r="H866" s="224">
        <f>G866/F866*100</f>
        <v>100.53433333333332</v>
      </c>
    </row>
    <row r="867" spans="2:11" ht="23.25" customHeight="1" x14ac:dyDescent="0.25">
      <c r="B867" s="265" t="s">
        <v>630</v>
      </c>
      <c r="C867" s="340" t="s">
        <v>118</v>
      </c>
      <c r="D867" s="340"/>
      <c r="E867" s="340"/>
      <c r="F867" s="33">
        <v>40000</v>
      </c>
      <c r="G867" s="77">
        <f>SUM(G868)</f>
        <v>40144.5</v>
      </c>
      <c r="H867" s="266">
        <f>G867/F867*100</f>
        <v>100.36125</v>
      </c>
    </row>
    <row r="868" spans="2:11" ht="25.5" customHeight="1" x14ac:dyDescent="0.25">
      <c r="B868" s="176" t="s">
        <v>429</v>
      </c>
      <c r="C868" s="335" t="s">
        <v>120</v>
      </c>
      <c r="D868" s="335"/>
      <c r="E868" s="335"/>
      <c r="F868" s="16"/>
      <c r="G868" s="21">
        <v>40144.5</v>
      </c>
      <c r="H868" s="145"/>
    </row>
    <row r="869" spans="2:11" x14ac:dyDescent="0.25">
      <c r="B869" s="269">
        <v>38</v>
      </c>
      <c r="C869" s="340" t="s">
        <v>526</v>
      </c>
      <c r="D869" s="340"/>
      <c r="E869" s="340"/>
      <c r="F869" s="270">
        <v>5000</v>
      </c>
      <c r="G869" s="271">
        <f>SUM(G870)</f>
        <v>5095.95</v>
      </c>
      <c r="H869" s="266">
        <f>G869/F869*100</f>
        <v>101.91900000000001</v>
      </c>
    </row>
    <row r="870" spans="2:11" x14ac:dyDescent="0.25">
      <c r="B870" s="177">
        <v>3811</v>
      </c>
      <c r="C870" s="335" t="s">
        <v>123</v>
      </c>
      <c r="D870" s="335"/>
      <c r="E870" s="335"/>
      <c r="F870" s="16"/>
      <c r="G870" s="21">
        <v>5095.95</v>
      </c>
      <c r="H870" s="145"/>
    </row>
    <row r="871" spans="2:11" ht="23.25" customHeight="1" x14ac:dyDescent="0.25">
      <c r="B871" s="178" t="s">
        <v>446</v>
      </c>
      <c r="C871" s="369" t="s">
        <v>447</v>
      </c>
      <c r="D871" s="369"/>
      <c r="E871" s="369"/>
      <c r="F871" s="41">
        <f>F875+F897+F911</f>
        <v>93000</v>
      </c>
      <c r="G871" s="41">
        <f>G875+G897+G911</f>
        <v>85083.520000000004</v>
      </c>
      <c r="H871" s="179">
        <f t="shared" ref="H871:H879" si="92">G871/F871*100</f>
        <v>91.4876559139785</v>
      </c>
    </row>
    <row r="872" spans="2:11" x14ac:dyDescent="0.25">
      <c r="B872" s="234" t="s">
        <v>532</v>
      </c>
      <c r="C872" s="341" t="s">
        <v>153</v>
      </c>
      <c r="D872" s="342"/>
      <c r="E872" s="343"/>
      <c r="F872" s="241">
        <f>F877+F885+F890+F899+F913</f>
        <v>48000</v>
      </c>
      <c r="G872" s="241">
        <f>G877+G885+G890+G899+G913</f>
        <v>50211.26</v>
      </c>
      <c r="H872" s="229">
        <f t="shared" si="92"/>
        <v>104.60679166666667</v>
      </c>
      <c r="K872" s="107"/>
    </row>
    <row r="873" spans="2:11" x14ac:dyDescent="0.25">
      <c r="B873" s="234" t="s">
        <v>535</v>
      </c>
      <c r="C873" s="341" t="s">
        <v>536</v>
      </c>
      <c r="D873" s="342"/>
      <c r="E873" s="343"/>
      <c r="F873" s="241">
        <f>F886+F894+F900+F908+F914</f>
        <v>40000</v>
      </c>
      <c r="G873" s="241">
        <f>G886+G894+G900+G908+G914</f>
        <v>34872.26</v>
      </c>
      <c r="H873" s="229"/>
    </row>
    <row r="874" spans="2:11" x14ac:dyDescent="0.25">
      <c r="B874" s="234" t="s">
        <v>542</v>
      </c>
      <c r="C874" s="341" t="s">
        <v>156</v>
      </c>
      <c r="D874" s="342"/>
      <c r="E874" s="343"/>
      <c r="F874" s="241">
        <f>F878+F915</f>
        <v>5000</v>
      </c>
      <c r="G874" s="241">
        <f>G915</f>
        <v>0</v>
      </c>
      <c r="H874" s="229"/>
    </row>
    <row r="875" spans="2:11" ht="23.25" x14ac:dyDescent="0.25">
      <c r="B875" s="180" t="s">
        <v>448</v>
      </c>
      <c r="C875" s="338" t="s">
        <v>449</v>
      </c>
      <c r="D875" s="338"/>
      <c r="E875" s="338"/>
      <c r="F875" s="139">
        <f>F876+F884+F889+F893</f>
        <v>32000</v>
      </c>
      <c r="G875" s="139">
        <f>G876+G884+G889+G893</f>
        <v>31210.05</v>
      </c>
      <c r="H875" s="125">
        <f t="shared" si="92"/>
        <v>97.531406250000003</v>
      </c>
      <c r="K875" s="107"/>
    </row>
    <row r="876" spans="2:11" ht="23.25" x14ac:dyDescent="0.25">
      <c r="B876" s="181" t="s">
        <v>450</v>
      </c>
      <c r="C876" s="350" t="s">
        <v>451</v>
      </c>
      <c r="D876" s="350"/>
      <c r="E876" s="350"/>
      <c r="F876" s="159">
        <f>F879+F881</f>
        <v>30000</v>
      </c>
      <c r="G876" s="159">
        <f>G879+G881</f>
        <v>29310.05</v>
      </c>
      <c r="H876" s="175">
        <f t="shared" si="92"/>
        <v>97.700166666666661</v>
      </c>
    </row>
    <row r="877" spans="2:11" x14ac:dyDescent="0.25">
      <c r="B877" s="230" t="s">
        <v>532</v>
      </c>
      <c r="C877" s="347" t="s">
        <v>153</v>
      </c>
      <c r="D877" s="347"/>
      <c r="E877" s="347"/>
      <c r="F877" s="205">
        <v>25000</v>
      </c>
      <c r="G877" s="210">
        <v>29310.05</v>
      </c>
      <c r="H877" s="240">
        <f t="shared" si="92"/>
        <v>117.24019999999999</v>
      </c>
    </row>
    <row r="878" spans="2:11" x14ac:dyDescent="0.25">
      <c r="B878" s="230" t="s">
        <v>542</v>
      </c>
      <c r="C878" s="211" t="s">
        <v>156</v>
      </c>
      <c r="D878" s="211"/>
      <c r="E878" s="211"/>
      <c r="F878" s="205">
        <v>5000</v>
      </c>
      <c r="G878" s="210">
        <v>0</v>
      </c>
      <c r="H878" s="240"/>
    </row>
    <row r="879" spans="2:11" x14ac:dyDescent="0.25">
      <c r="B879" s="272">
        <v>32</v>
      </c>
      <c r="C879" s="340" t="s">
        <v>79</v>
      </c>
      <c r="D879" s="340"/>
      <c r="E879" s="340"/>
      <c r="F879" s="270">
        <v>6000</v>
      </c>
      <c r="G879" s="271">
        <f>SUM(G880)</f>
        <v>5912.5</v>
      </c>
      <c r="H879" s="266">
        <f t="shared" si="92"/>
        <v>98.541666666666671</v>
      </c>
    </row>
    <row r="880" spans="2:11" x14ac:dyDescent="0.25">
      <c r="B880" s="182">
        <v>3239</v>
      </c>
      <c r="C880" s="335" t="s">
        <v>100</v>
      </c>
      <c r="D880" s="335"/>
      <c r="E880" s="335"/>
      <c r="F880" s="16"/>
      <c r="G880" s="21">
        <v>5912.5</v>
      </c>
      <c r="H880" s="145"/>
    </row>
    <row r="881" spans="2:8" x14ac:dyDescent="0.25">
      <c r="B881" s="272">
        <v>38</v>
      </c>
      <c r="C881" s="340" t="s">
        <v>526</v>
      </c>
      <c r="D881" s="340"/>
      <c r="E881" s="340"/>
      <c r="F881" s="270">
        <v>24000</v>
      </c>
      <c r="G881" s="271">
        <f>SUM(G882:G883)</f>
        <v>23397.55</v>
      </c>
      <c r="H881" s="266">
        <f>G881/F881*100</f>
        <v>97.489791666666662</v>
      </c>
    </row>
    <row r="882" spans="2:8" x14ac:dyDescent="0.25">
      <c r="B882" s="182">
        <v>3811</v>
      </c>
      <c r="C882" s="335" t="s">
        <v>123</v>
      </c>
      <c r="D882" s="335"/>
      <c r="E882" s="335"/>
      <c r="F882" s="16"/>
      <c r="G882" s="21">
        <v>21435</v>
      </c>
      <c r="H882" s="145"/>
    </row>
    <row r="883" spans="2:8" x14ac:dyDescent="0.25">
      <c r="B883" s="182">
        <v>3812</v>
      </c>
      <c r="C883" s="334" t="s">
        <v>660</v>
      </c>
      <c r="D883" s="335"/>
      <c r="E883" s="336"/>
      <c r="F883" s="16"/>
      <c r="G883" s="21">
        <v>1962.55</v>
      </c>
      <c r="H883" s="145"/>
    </row>
    <row r="884" spans="2:8" ht="23.25" x14ac:dyDescent="0.25">
      <c r="B884" s="181" t="s">
        <v>452</v>
      </c>
      <c r="C884" s="350" t="s">
        <v>453</v>
      </c>
      <c r="D884" s="350"/>
      <c r="E884" s="350"/>
      <c r="F884" s="159">
        <f>F887</f>
        <v>2000</v>
      </c>
      <c r="G884" s="159">
        <f>G887</f>
        <v>1900</v>
      </c>
      <c r="H884" s="175">
        <f>G884/F884*100</f>
        <v>95</v>
      </c>
    </row>
    <row r="885" spans="2:8" x14ac:dyDescent="0.25">
      <c r="B885" s="230" t="s">
        <v>532</v>
      </c>
      <c r="C885" s="347" t="s">
        <v>153</v>
      </c>
      <c r="D885" s="347"/>
      <c r="E885" s="347"/>
      <c r="F885" s="205">
        <v>2000</v>
      </c>
      <c r="G885" s="210">
        <v>1900</v>
      </c>
      <c r="H885" s="240">
        <f t="shared" ref="H885:H886" si="93">G885/F885*100</f>
        <v>95</v>
      </c>
    </row>
    <row r="886" spans="2:8" ht="15" customHeight="1" x14ac:dyDescent="0.25">
      <c r="B886" s="217" t="s">
        <v>535</v>
      </c>
      <c r="C886" s="346" t="s">
        <v>536</v>
      </c>
      <c r="D886" s="347"/>
      <c r="E886" s="348"/>
      <c r="F886" s="205">
        <v>0</v>
      </c>
      <c r="G886" s="210">
        <v>0</v>
      </c>
      <c r="H886" s="240" t="e">
        <f t="shared" si="93"/>
        <v>#DIV/0!</v>
      </c>
    </row>
    <row r="887" spans="2:8" x14ac:dyDescent="0.25">
      <c r="B887" s="272">
        <v>38</v>
      </c>
      <c r="C887" s="340" t="s">
        <v>526</v>
      </c>
      <c r="D887" s="340"/>
      <c r="E887" s="340"/>
      <c r="F887" s="270">
        <v>2000</v>
      </c>
      <c r="G887" s="271">
        <f>G888</f>
        <v>1900</v>
      </c>
      <c r="H887" s="266">
        <f>G887/F887*100</f>
        <v>95</v>
      </c>
    </row>
    <row r="888" spans="2:8" x14ac:dyDescent="0.25">
      <c r="B888" s="182">
        <v>3811</v>
      </c>
      <c r="C888" s="334" t="s">
        <v>51</v>
      </c>
      <c r="D888" s="335"/>
      <c r="E888" s="336"/>
      <c r="F888" s="16"/>
      <c r="G888" s="21">
        <v>1900</v>
      </c>
      <c r="H888" s="69"/>
    </row>
    <row r="889" spans="2:8" ht="23.25" x14ac:dyDescent="0.25">
      <c r="B889" s="181" t="s">
        <v>454</v>
      </c>
      <c r="C889" s="350" t="s">
        <v>455</v>
      </c>
      <c r="D889" s="350"/>
      <c r="E889" s="350"/>
      <c r="F889" s="159">
        <f>F891</f>
        <v>0</v>
      </c>
      <c r="G889" s="183">
        <f>G891</f>
        <v>0</v>
      </c>
      <c r="H889" s="175" t="e">
        <f>G889/F889*100</f>
        <v>#DIV/0!</v>
      </c>
    </row>
    <row r="890" spans="2:8" x14ac:dyDescent="0.25">
      <c r="B890" s="230" t="s">
        <v>532</v>
      </c>
      <c r="C890" s="347" t="s">
        <v>153</v>
      </c>
      <c r="D890" s="347"/>
      <c r="E890" s="347"/>
      <c r="F890" s="205">
        <v>0</v>
      </c>
      <c r="G890" s="210">
        <v>0</v>
      </c>
      <c r="H890" s="240" t="e">
        <f>G890/F890*100</f>
        <v>#DIV/0!</v>
      </c>
    </row>
    <row r="891" spans="2:8" ht="15" customHeight="1" x14ac:dyDescent="0.25">
      <c r="B891" s="272">
        <v>38</v>
      </c>
      <c r="C891" s="340" t="s">
        <v>526</v>
      </c>
      <c r="D891" s="340"/>
      <c r="E891" s="340"/>
      <c r="F891" s="270">
        <v>0</v>
      </c>
      <c r="G891" s="271">
        <f>SUM(G892)</f>
        <v>0</v>
      </c>
      <c r="H891" s="266" t="e">
        <f>G891/F891*100</f>
        <v>#DIV/0!</v>
      </c>
    </row>
    <row r="892" spans="2:8" x14ac:dyDescent="0.25">
      <c r="B892" s="182">
        <v>3811</v>
      </c>
      <c r="C892" s="335" t="s">
        <v>123</v>
      </c>
      <c r="D892" s="335"/>
      <c r="E892" s="335"/>
      <c r="F892" s="16"/>
      <c r="G892" s="21">
        <v>0</v>
      </c>
      <c r="H892" s="145"/>
    </row>
    <row r="893" spans="2:8" ht="34.5" x14ac:dyDescent="0.25">
      <c r="B893" s="181" t="s">
        <v>633</v>
      </c>
      <c r="C893" s="349" t="s">
        <v>634</v>
      </c>
      <c r="D893" s="350"/>
      <c r="E893" s="351"/>
      <c r="F893" s="159">
        <f>F895</f>
        <v>0</v>
      </c>
      <c r="G893" s="159">
        <f>G895</f>
        <v>0</v>
      </c>
      <c r="H893" s="175" t="e">
        <f>G893/F893*100</f>
        <v>#DIV/0!</v>
      </c>
    </row>
    <row r="894" spans="2:8" ht="15" customHeight="1" x14ac:dyDescent="0.25">
      <c r="B894" s="217" t="s">
        <v>535</v>
      </c>
      <c r="C894" s="346" t="s">
        <v>536</v>
      </c>
      <c r="D894" s="347"/>
      <c r="E894" s="348"/>
      <c r="F894" s="273">
        <v>0</v>
      </c>
      <c r="G894" s="209">
        <v>0</v>
      </c>
      <c r="H894" s="240" t="e">
        <f>G894/F894*100</f>
        <v>#DIV/0!</v>
      </c>
    </row>
    <row r="895" spans="2:8" ht="25.5" customHeight="1" x14ac:dyDescent="0.25">
      <c r="B895" s="272">
        <v>42</v>
      </c>
      <c r="C895" s="344" t="s">
        <v>133</v>
      </c>
      <c r="D895" s="340"/>
      <c r="E895" s="345"/>
      <c r="F895" s="270">
        <v>0</v>
      </c>
      <c r="G895" s="271">
        <f>SUM(G896)</f>
        <v>0</v>
      </c>
      <c r="H895" s="266" t="e">
        <f>G895/F895*100</f>
        <v>#DIV/0!</v>
      </c>
    </row>
    <row r="896" spans="2:8" x14ac:dyDescent="0.25">
      <c r="B896" s="182">
        <v>4212</v>
      </c>
      <c r="C896" s="334" t="s">
        <v>135</v>
      </c>
      <c r="D896" s="335"/>
      <c r="E896" s="336"/>
      <c r="F896" s="16"/>
      <c r="G896" s="21">
        <v>0</v>
      </c>
      <c r="H896" s="145"/>
    </row>
    <row r="897" spans="1:8" ht="23.25" customHeight="1" x14ac:dyDescent="0.25">
      <c r="B897" s="180" t="s">
        <v>456</v>
      </c>
      <c r="C897" s="338" t="s">
        <v>457</v>
      </c>
      <c r="D897" s="338"/>
      <c r="E897" s="338"/>
      <c r="F897" s="139">
        <f>F898+F906</f>
        <v>53000</v>
      </c>
      <c r="G897" s="139">
        <f>G898+G906</f>
        <v>46014.92</v>
      </c>
      <c r="H897" s="125">
        <f>G897/F897*100</f>
        <v>86.820603773584907</v>
      </c>
    </row>
    <row r="898" spans="1:8" ht="23.25" x14ac:dyDescent="0.25">
      <c r="B898" s="181" t="s">
        <v>450</v>
      </c>
      <c r="C898" s="366" t="s">
        <v>458</v>
      </c>
      <c r="D898" s="366"/>
      <c r="E898" s="366"/>
      <c r="F898" s="159">
        <f>F901+F904</f>
        <v>53000</v>
      </c>
      <c r="G898" s="159">
        <f>G901+G904</f>
        <v>46014.92</v>
      </c>
      <c r="H898" s="175">
        <f>G898/F898*100</f>
        <v>86.820603773584907</v>
      </c>
    </row>
    <row r="899" spans="1:8" x14ac:dyDescent="0.25">
      <c r="B899" s="231" t="s">
        <v>532</v>
      </c>
      <c r="C899" s="355" t="s">
        <v>153</v>
      </c>
      <c r="D899" s="355"/>
      <c r="E899" s="355"/>
      <c r="F899" s="215">
        <v>13000</v>
      </c>
      <c r="G899" s="213">
        <v>11142.66</v>
      </c>
      <c r="H899" s="240">
        <f>G899/F899*100</f>
        <v>85.712769230769226</v>
      </c>
    </row>
    <row r="900" spans="1:8" ht="15" customHeight="1" x14ac:dyDescent="0.25">
      <c r="B900" s="217" t="s">
        <v>537</v>
      </c>
      <c r="C900" s="346" t="s">
        <v>599</v>
      </c>
      <c r="D900" s="347"/>
      <c r="E900" s="348"/>
      <c r="F900" s="215">
        <v>40000</v>
      </c>
      <c r="G900" s="213">
        <v>34872.26</v>
      </c>
      <c r="H900" s="240">
        <f>G900/F900*100</f>
        <v>87.18065</v>
      </c>
    </row>
    <row r="901" spans="1:8" x14ac:dyDescent="0.25">
      <c r="B901" s="269">
        <v>38</v>
      </c>
      <c r="C901" s="356" t="s">
        <v>526</v>
      </c>
      <c r="D901" s="356"/>
      <c r="E901" s="356"/>
      <c r="F901" s="33">
        <v>13000</v>
      </c>
      <c r="G901" s="77">
        <f>SUM(G902:G903)</f>
        <v>11142.66</v>
      </c>
      <c r="H901" s="266">
        <f>G901/F901*100</f>
        <v>85.712769230769226</v>
      </c>
    </row>
    <row r="902" spans="1:8" x14ac:dyDescent="0.25">
      <c r="B902" s="177">
        <v>3811</v>
      </c>
      <c r="C902" s="363" t="s">
        <v>123</v>
      </c>
      <c r="D902" s="363"/>
      <c r="E902" s="363"/>
      <c r="F902" s="17"/>
      <c r="G902" s="22">
        <v>10800.81</v>
      </c>
      <c r="H902" s="69"/>
    </row>
    <row r="903" spans="1:8" x14ac:dyDescent="0.25">
      <c r="B903" s="177">
        <v>3812</v>
      </c>
      <c r="C903" s="334" t="s">
        <v>660</v>
      </c>
      <c r="D903" s="335"/>
      <c r="E903" s="336"/>
      <c r="F903" s="17"/>
      <c r="G903" s="22">
        <v>341.85</v>
      </c>
      <c r="H903" s="69"/>
    </row>
    <row r="904" spans="1:8" ht="24.75" customHeight="1" x14ac:dyDescent="0.25">
      <c r="A904" s="156"/>
      <c r="B904" s="265" t="s">
        <v>596</v>
      </c>
      <c r="C904" s="340" t="s">
        <v>146</v>
      </c>
      <c r="D904" s="340"/>
      <c r="E904" s="340"/>
      <c r="F904" s="33">
        <v>40000</v>
      </c>
      <c r="G904" s="77">
        <f>SUM(G905)</f>
        <v>34872.26</v>
      </c>
      <c r="H904" s="266">
        <f>G904/F904*100</f>
        <v>87.18065</v>
      </c>
    </row>
    <row r="905" spans="1:8" ht="25.5" customHeight="1" x14ac:dyDescent="0.25">
      <c r="A905" s="156"/>
      <c r="B905" s="176" t="s">
        <v>420</v>
      </c>
      <c r="C905" s="335" t="s">
        <v>147</v>
      </c>
      <c r="D905" s="335"/>
      <c r="E905" s="335"/>
      <c r="F905" s="17"/>
      <c r="G905" s="22">
        <v>34872.26</v>
      </c>
      <c r="H905" s="69"/>
    </row>
    <row r="906" spans="1:8" ht="37.5" customHeight="1" x14ac:dyDescent="0.25">
      <c r="B906" s="173" t="s">
        <v>635</v>
      </c>
      <c r="C906" s="349" t="s">
        <v>636</v>
      </c>
      <c r="D906" s="350"/>
      <c r="E906" s="351"/>
      <c r="F906" s="155">
        <f>F909</f>
        <v>0</v>
      </c>
      <c r="G906" s="155">
        <f>G909</f>
        <v>0</v>
      </c>
      <c r="H906" s="175" t="e">
        <f>G906/F906*100</f>
        <v>#DIV/0!</v>
      </c>
    </row>
    <row r="907" spans="1:8" ht="14.25" customHeight="1" x14ac:dyDescent="0.25">
      <c r="B907" s="217" t="s">
        <v>539</v>
      </c>
      <c r="C907" s="346" t="s">
        <v>540</v>
      </c>
      <c r="D907" s="347"/>
      <c r="E907" s="348"/>
      <c r="F907" s="215">
        <v>0</v>
      </c>
      <c r="G907" s="213">
        <v>0</v>
      </c>
      <c r="H907" s="240" t="e">
        <f>G907/F907*100</f>
        <v>#DIV/0!</v>
      </c>
    </row>
    <row r="908" spans="1:8" ht="14.25" customHeight="1" x14ac:dyDescent="0.25">
      <c r="B908" s="217" t="s">
        <v>535</v>
      </c>
      <c r="C908" s="346" t="s">
        <v>536</v>
      </c>
      <c r="D908" s="347"/>
      <c r="E908" s="348"/>
      <c r="F908" s="215">
        <v>0</v>
      </c>
      <c r="G908" s="213">
        <v>0</v>
      </c>
      <c r="H908" s="240" t="e">
        <f>G908/F908*100</f>
        <v>#DIV/0!</v>
      </c>
    </row>
    <row r="909" spans="1:8" ht="25.5" customHeight="1" x14ac:dyDescent="0.25">
      <c r="B909" s="265" t="s">
        <v>595</v>
      </c>
      <c r="C909" s="344" t="s">
        <v>133</v>
      </c>
      <c r="D909" s="340"/>
      <c r="E909" s="345"/>
      <c r="F909" s="33">
        <v>0</v>
      </c>
      <c r="G909" s="77">
        <f>SUM(G910)</f>
        <v>0</v>
      </c>
      <c r="H909" s="266" t="e">
        <f>G909/F909*100</f>
        <v>#DIV/0!</v>
      </c>
    </row>
    <row r="910" spans="1:8" ht="15" customHeight="1" x14ac:dyDescent="0.25">
      <c r="B910" s="176" t="s">
        <v>652</v>
      </c>
      <c r="C910" s="334" t="s">
        <v>135</v>
      </c>
      <c r="D910" s="335"/>
      <c r="E910" s="336"/>
      <c r="F910" s="17"/>
      <c r="G910" s="22">
        <v>0</v>
      </c>
      <c r="H910" s="69"/>
    </row>
    <row r="911" spans="1:8" ht="23.25" x14ac:dyDescent="0.25">
      <c r="B911" s="180" t="s">
        <v>459</v>
      </c>
      <c r="C911" s="365" t="s">
        <v>460</v>
      </c>
      <c r="D911" s="365"/>
      <c r="E911" s="365"/>
      <c r="F911" s="115">
        <f>F912</f>
        <v>8000</v>
      </c>
      <c r="G911" s="172">
        <f>G912</f>
        <v>7858.55</v>
      </c>
      <c r="H911" s="125">
        <f>G911/F911*100</f>
        <v>98.231875000000002</v>
      </c>
    </row>
    <row r="912" spans="1:8" ht="23.25" x14ac:dyDescent="0.25">
      <c r="B912" s="181" t="s">
        <v>461</v>
      </c>
      <c r="C912" s="366" t="s">
        <v>637</v>
      </c>
      <c r="D912" s="366"/>
      <c r="E912" s="366"/>
      <c r="F912" s="155">
        <f>F916</f>
        <v>8000</v>
      </c>
      <c r="G912" s="155">
        <f>G916</f>
        <v>7858.55</v>
      </c>
      <c r="H912" s="175">
        <f>G912/F912*100</f>
        <v>98.231875000000002</v>
      </c>
    </row>
    <row r="913" spans="2:19" x14ac:dyDescent="0.25">
      <c r="B913" s="230" t="s">
        <v>532</v>
      </c>
      <c r="C913" s="355" t="s">
        <v>153</v>
      </c>
      <c r="D913" s="355"/>
      <c r="E913" s="355"/>
      <c r="F913" s="215">
        <v>8000</v>
      </c>
      <c r="G913" s="213">
        <v>7858.55</v>
      </c>
      <c r="H913" s="224">
        <f>G913/F913*100</f>
        <v>98.231875000000002</v>
      </c>
    </row>
    <row r="914" spans="2:19" ht="15" customHeight="1" x14ac:dyDescent="0.25">
      <c r="B914" s="217" t="s">
        <v>535</v>
      </c>
      <c r="C914" s="346" t="s">
        <v>536</v>
      </c>
      <c r="D914" s="347"/>
      <c r="E914" s="348"/>
      <c r="F914" s="215">
        <v>0</v>
      </c>
      <c r="G914" s="213">
        <v>0</v>
      </c>
      <c r="H914" s="224" t="e">
        <f t="shared" ref="H914:H915" si="94">G914/F914*100</f>
        <v>#DIV/0!</v>
      </c>
    </row>
    <row r="915" spans="2:19" x14ac:dyDescent="0.25">
      <c r="B915" s="230" t="s">
        <v>542</v>
      </c>
      <c r="C915" s="232" t="s">
        <v>156</v>
      </c>
      <c r="D915" s="232"/>
      <c r="E915" s="232"/>
      <c r="F915" s="215">
        <v>0</v>
      </c>
      <c r="G915" s="213">
        <v>0</v>
      </c>
      <c r="H915" s="224" t="e">
        <f t="shared" si="94"/>
        <v>#DIV/0!</v>
      </c>
    </row>
    <row r="916" spans="2:19" x14ac:dyDescent="0.25">
      <c r="B916" s="272">
        <v>38</v>
      </c>
      <c r="C916" s="356" t="s">
        <v>526</v>
      </c>
      <c r="D916" s="356"/>
      <c r="E916" s="356"/>
      <c r="F916" s="33">
        <v>8000</v>
      </c>
      <c r="G916" s="77">
        <f>SUM(G917:G919)</f>
        <v>7858.55</v>
      </c>
      <c r="H916" s="266">
        <f>G916/F916*100</f>
        <v>98.231875000000002</v>
      </c>
    </row>
    <row r="917" spans="2:19" x14ac:dyDescent="0.25">
      <c r="B917" s="182">
        <v>3811</v>
      </c>
      <c r="C917" s="363" t="s">
        <v>462</v>
      </c>
      <c r="D917" s="363"/>
      <c r="E917" s="363"/>
      <c r="F917" s="17"/>
      <c r="G917" s="22">
        <v>0</v>
      </c>
      <c r="H917" s="69"/>
    </row>
    <row r="918" spans="2:19" x14ac:dyDescent="0.25">
      <c r="B918" s="182">
        <v>3812</v>
      </c>
      <c r="C918" s="334" t="s">
        <v>660</v>
      </c>
      <c r="D918" s="335"/>
      <c r="E918" s="336"/>
      <c r="F918" s="17"/>
      <c r="G918" s="22">
        <v>983.55</v>
      </c>
      <c r="H918" s="69"/>
    </row>
    <row r="919" spans="2:19" ht="23.25" customHeight="1" x14ac:dyDescent="0.25">
      <c r="B919" s="182">
        <v>3821</v>
      </c>
      <c r="C919" s="363" t="s">
        <v>124</v>
      </c>
      <c r="D919" s="363"/>
      <c r="E919" s="363"/>
      <c r="F919" s="17"/>
      <c r="G919" s="22">
        <v>6875</v>
      </c>
      <c r="H919" s="69"/>
    </row>
    <row r="920" spans="2:19" ht="21.75" customHeight="1" x14ac:dyDescent="0.25">
      <c r="B920" s="178" t="s">
        <v>463</v>
      </c>
      <c r="C920" s="364" t="s">
        <v>287</v>
      </c>
      <c r="D920" s="364"/>
      <c r="E920" s="364"/>
      <c r="F920" s="42">
        <f>F925+F930+F940</f>
        <v>4000</v>
      </c>
      <c r="G920" s="68">
        <f>G925+G930+G940</f>
        <v>5210.41</v>
      </c>
      <c r="H920" s="179">
        <f>G920/F920*100</f>
        <v>130.26024999999998</v>
      </c>
    </row>
    <row r="921" spans="2:19" x14ac:dyDescent="0.25">
      <c r="B921" s="234" t="s">
        <v>532</v>
      </c>
      <c r="C921" s="341" t="s">
        <v>153</v>
      </c>
      <c r="D921" s="342"/>
      <c r="E921" s="343"/>
      <c r="F921" s="221">
        <f>F927+F942+F947</f>
        <v>4000</v>
      </c>
      <c r="G921" s="221">
        <f>G927+G942+G947</f>
        <v>5210.41</v>
      </c>
      <c r="H921" s="229">
        <f>G921/F921*100</f>
        <v>130.26024999999998</v>
      </c>
    </row>
    <row r="922" spans="2:19" x14ac:dyDescent="0.25">
      <c r="B922" s="234" t="s">
        <v>539</v>
      </c>
      <c r="C922" s="341" t="s">
        <v>540</v>
      </c>
      <c r="D922" s="342"/>
      <c r="E922" s="343"/>
      <c r="F922" s="221">
        <f>F936</f>
        <v>0</v>
      </c>
      <c r="G922" s="221">
        <f>G936</f>
        <v>0</v>
      </c>
      <c r="H922" s="229"/>
    </row>
    <row r="923" spans="2:19" ht="15" customHeight="1" x14ac:dyDescent="0.25">
      <c r="B923" s="234" t="s">
        <v>535</v>
      </c>
      <c r="C923" s="341" t="s">
        <v>536</v>
      </c>
      <c r="D923" s="342"/>
      <c r="E923" s="343"/>
      <c r="F923" s="221">
        <f>F937+F943</f>
        <v>0</v>
      </c>
      <c r="G923" s="221">
        <f>G937+G943</f>
        <v>0</v>
      </c>
      <c r="H923" s="229" t="e">
        <f t="shared" ref="H923" si="95">G923/F923*100</f>
        <v>#DIV/0!</v>
      </c>
    </row>
    <row r="924" spans="2:19" ht="15" customHeight="1" x14ac:dyDescent="0.25">
      <c r="B924" s="234" t="s">
        <v>537</v>
      </c>
      <c r="C924" s="341" t="s">
        <v>599</v>
      </c>
      <c r="D924" s="342"/>
      <c r="E924" s="343"/>
      <c r="F924" s="221">
        <f>F932</f>
        <v>0</v>
      </c>
      <c r="G924" s="221">
        <f>G932</f>
        <v>0</v>
      </c>
      <c r="H924" s="229"/>
    </row>
    <row r="925" spans="2:19" ht="21" customHeight="1" x14ac:dyDescent="0.25">
      <c r="B925" s="180" t="s">
        <v>464</v>
      </c>
      <c r="C925" s="365" t="s">
        <v>465</v>
      </c>
      <c r="D925" s="365"/>
      <c r="E925" s="365"/>
      <c r="F925" s="115">
        <f>F926</f>
        <v>0</v>
      </c>
      <c r="G925" s="172">
        <f>G926</f>
        <v>0</v>
      </c>
      <c r="H925" s="125" t="e">
        <f>G925/F925*100</f>
        <v>#DIV/0!</v>
      </c>
      <c r="K925" s="107"/>
      <c r="M925" s="186"/>
      <c r="N925" s="186"/>
      <c r="O925" s="185"/>
      <c r="P925" s="185"/>
      <c r="R925" s="22"/>
      <c r="S925" s="22"/>
    </row>
    <row r="926" spans="2:19" ht="23.25" x14ac:dyDescent="0.25">
      <c r="B926" s="181" t="s">
        <v>466</v>
      </c>
      <c r="C926" s="366" t="s">
        <v>467</v>
      </c>
      <c r="D926" s="366"/>
      <c r="E926" s="366"/>
      <c r="F926" s="155">
        <f>F928</f>
        <v>0</v>
      </c>
      <c r="G926" s="174">
        <f>G928</f>
        <v>0</v>
      </c>
      <c r="H926" s="175" t="e">
        <f>G926/F926*100</f>
        <v>#DIV/0!</v>
      </c>
      <c r="M926" s="186"/>
      <c r="N926" s="186"/>
      <c r="O926" s="185"/>
      <c r="P926" s="107"/>
      <c r="R926" s="22"/>
      <c r="S926" s="22"/>
    </row>
    <row r="927" spans="2:19" x14ac:dyDescent="0.25">
      <c r="B927" s="230" t="s">
        <v>532</v>
      </c>
      <c r="C927" s="355" t="s">
        <v>153</v>
      </c>
      <c r="D927" s="355"/>
      <c r="E927" s="355"/>
      <c r="F927" s="215">
        <v>0</v>
      </c>
      <c r="G927" s="213">
        <v>0</v>
      </c>
      <c r="H927" s="224" t="e">
        <f>G927/F927*100</f>
        <v>#DIV/0!</v>
      </c>
      <c r="M927" s="186"/>
      <c r="N927" s="186"/>
      <c r="O927" s="185"/>
      <c r="P927" s="185"/>
      <c r="R927" s="22"/>
      <c r="S927" s="22"/>
    </row>
    <row r="928" spans="2:19" ht="18" customHeight="1" x14ac:dyDescent="0.25">
      <c r="B928" s="272">
        <v>35</v>
      </c>
      <c r="C928" s="356" t="s">
        <v>114</v>
      </c>
      <c r="D928" s="356"/>
      <c r="E928" s="356"/>
      <c r="F928" s="33">
        <v>0</v>
      </c>
      <c r="G928" s="77">
        <f>SUM(G929)</f>
        <v>0</v>
      </c>
      <c r="H928" s="266" t="e">
        <f>G928/F928*100</f>
        <v>#DIV/0!</v>
      </c>
      <c r="M928" s="186"/>
      <c r="N928" s="186"/>
      <c r="O928" s="185"/>
      <c r="P928" s="185"/>
      <c r="R928" s="22"/>
      <c r="S928" s="22"/>
    </row>
    <row r="929" spans="2:19" ht="23.25" customHeight="1" x14ac:dyDescent="0.25">
      <c r="B929" s="182">
        <v>3523</v>
      </c>
      <c r="C929" s="363" t="s">
        <v>117</v>
      </c>
      <c r="D929" s="363"/>
      <c r="E929" s="363"/>
      <c r="F929" s="17"/>
      <c r="G929" s="22">
        <v>0</v>
      </c>
      <c r="H929" s="69"/>
      <c r="M929" s="186"/>
      <c r="N929" s="186"/>
      <c r="O929" s="185"/>
      <c r="P929" s="185"/>
      <c r="R929" s="22"/>
      <c r="S929" s="22"/>
    </row>
    <row r="930" spans="2:19" ht="23.25" x14ac:dyDescent="0.25">
      <c r="B930" s="180" t="s">
        <v>468</v>
      </c>
      <c r="C930" s="365" t="s">
        <v>469</v>
      </c>
      <c r="D930" s="365"/>
      <c r="E930" s="365"/>
      <c r="F930" s="115">
        <f>F931+F935</f>
        <v>0</v>
      </c>
      <c r="G930" s="115">
        <f>G931+G935</f>
        <v>0</v>
      </c>
      <c r="H930" s="125" t="e">
        <f>G930/F930*100</f>
        <v>#DIV/0!</v>
      </c>
      <c r="M930" s="186"/>
      <c r="N930" s="186"/>
      <c r="O930" s="186"/>
      <c r="R930" s="22"/>
      <c r="S930" s="22"/>
    </row>
    <row r="931" spans="2:19" ht="23.25" x14ac:dyDescent="0.25">
      <c r="B931" s="181" t="s">
        <v>638</v>
      </c>
      <c r="C931" s="366" t="s">
        <v>639</v>
      </c>
      <c r="D931" s="366"/>
      <c r="E931" s="366"/>
      <c r="F931" s="155">
        <f>F933</f>
        <v>0</v>
      </c>
      <c r="G931" s="174">
        <f>G933</f>
        <v>0</v>
      </c>
      <c r="H931" s="175" t="e">
        <f>G931/F931*100</f>
        <v>#DIV/0!</v>
      </c>
      <c r="M931" s="186"/>
      <c r="N931" s="186"/>
      <c r="O931" s="185"/>
      <c r="P931" s="185"/>
      <c r="R931" s="22"/>
      <c r="S931" s="22"/>
    </row>
    <row r="932" spans="2:19" ht="17.25" customHeight="1" x14ac:dyDescent="0.25">
      <c r="B932" s="230" t="s">
        <v>537</v>
      </c>
      <c r="C932" s="346" t="s">
        <v>599</v>
      </c>
      <c r="D932" s="347"/>
      <c r="E932" s="348"/>
      <c r="F932" s="215">
        <v>0</v>
      </c>
      <c r="G932" s="213">
        <v>0</v>
      </c>
      <c r="H932" s="224" t="e">
        <f>G932/F932*100</f>
        <v>#DIV/0!</v>
      </c>
      <c r="M932" s="186"/>
      <c r="N932" s="186"/>
      <c r="O932" s="185"/>
      <c r="P932" s="107"/>
      <c r="R932" s="22"/>
      <c r="S932" s="80"/>
    </row>
    <row r="933" spans="2:19" x14ac:dyDescent="0.25">
      <c r="B933" s="272">
        <v>32</v>
      </c>
      <c r="C933" s="356" t="s">
        <v>79</v>
      </c>
      <c r="D933" s="356"/>
      <c r="E933" s="356"/>
      <c r="F933" s="33">
        <v>0</v>
      </c>
      <c r="G933" s="77">
        <f>SUM(G934)</f>
        <v>0</v>
      </c>
      <c r="H933" s="266" t="e">
        <f>G933/F933*100</f>
        <v>#DIV/0!</v>
      </c>
      <c r="M933" s="186"/>
      <c r="N933" s="186"/>
      <c r="O933" s="187"/>
      <c r="P933" s="187"/>
      <c r="Q933" s="188"/>
      <c r="R933" s="190"/>
      <c r="S933" s="189"/>
    </row>
    <row r="934" spans="2:19" x14ac:dyDescent="0.25">
      <c r="B934" s="182">
        <v>3237</v>
      </c>
      <c r="C934" s="363" t="s">
        <v>98</v>
      </c>
      <c r="D934" s="363"/>
      <c r="E934" s="363"/>
      <c r="F934" s="17"/>
      <c r="G934" s="22">
        <v>0</v>
      </c>
      <c r="H934" s="69"/>
    </row>
    <row r="935" spans="2:19" ht="34.5" x14ac:dyDescent="0.25">
      <c r="B935" s="181" t="s">
        <v>470</v>
      </c>
      <c r="C935" s="349" t="s">
        <v>471</v>
      </c>
      <c r="D935" s="350"/>
      <c r="E935" s="351"/>
      <c r="F935" s="155">
        <f>F938</f>
        <v>0</v>
      </c>
      <c r="G935" s="155">
        <f>G938</f>
        <v>0</v>
      </c>
      <c r="H935" s="175" t="e">
        <f>G935/F935*100</f>
        <v>#DIV/0!</v>
      </c>
    </row>
    <row r="936" spans="2:19" x14ac:dyDescent="0.25">
      <c r="B936" s="235" t="s">
        <v>539</v>
      </c>
      <c r="C936" s="352" t="s">
        <v>540</v>
      </c>
      <c r="D936" s="353"/>
      <c r="E936" s="354"/>
      <c r="F936" s="227">
        <v>0</v>
      </c>
      <c r="G936" s="236">
        <v>0</v>
      </c>
      <c r="H936" s="224" t="e">
        <f t="shared" ref="H936:H937" si="96">G936/F936*100</f>
        <v>#DIV/0!</v>
      </c>
    </row>
    <row r="937" spans="2:19" x14ac:dyDescent="0.25">
      <c r="B937" s="235" t="s">
        <v>535</v>
      </c>
      <c r="C937" s="352" t="s">
        <v>536</v>
      </c>
      <c r="D937" s="353"/>
      <c r="E937" s="354"/>
      <c r="F937" s="227">
        <v>0</v>
      </c>
      <c r="G937" s="236">
        <v>0</v>
      </c>
      <c r="H937" s="224" t="e">
        <f t="shared" si="96"/>
        <v>#DIV/0!</v>
      </c>
    </row>
    <row r="938" spans="2:19" x14ac:dyDescent="0.25">
      <c r="B938" s="272">
        <v>32</v>
      </c>
      <c r="C938" s="344" t="s">
        <v>79</v>
      </c>
      <c r="D938" s="340"/>
      <c r="E938" s="345"/>
      <c r="F938" s="33">
        <v>0</v>
      </c>
      <c r="G938" s="77">
        <f>SUM(G939)</f>
        <v>0</v>
      </c>
      <c r="H938" s="266"/>
    </row>
    <row r="939" spans="2:19" x14ac:dyDescent="0.25">
      <c r="B939" s="182">
        <v>3237</v>
      </c>
      <c r="C939" s="334" t="s">
        <v>98</v>
      </c>
      <c r="D939" s="335"/>
      <c r="E939" s="336"/>
      <c r="F939" s="17"/>
      <c r="G939" s="22">
        <v>0</v>
      </c>
      <c r="H939" s="69"/>
    </row>
    <row r="940" spans="2:19" ht="23.25" x14ac:dyDescent="0.25">
      <c r="B940" s="180" t="s">
        <v>472</v>
      </c>
      <c r="C940" s="365" t="s">
        <v>473</v>
      </c>
      <c r="D940" s="365"/>
      <c r="E940" s="365"/>
      <c r="F940" s="115">
        <f>F941+F946</f>
        <v>4000</v>
      </c>
      <c r="G940" s="115">
        <f>G941+G946</f>
        <v>5210.41</v>
      </c>
      <c r="H940" s="125">
        <f>G940/F940*100</f>
        <v>130.26024999999998</v>
      </c>
      <c r="O940" s="22"/>
      <c r="P940" s="22"/>
      <c r="R940" s="53"/>
      <c r="S940" s="107"/>
    </row>
    <row r="941" spans="2:19" ht="34.5" x14ac:dyDescent="0.25">
      <c r="B941" s="181" t="s">
        <v>640</v>
      </c>
      <c r="C941" s="349" t="s">
        <v>641</v>
      </c>
      <c r="D941" s="350"/>
      <c r="E941" s="351"/>
      <c r="F941" s="155">
        <f>F944</f>
        <v>0</v>
      </c>
      <c r="G941" s="155">
        <f>G944</f>
        <v>0</v>
      </c>
      <c r="H941" s="175" t="e">
        <f>G941/F941*100</f>
        <v>#DIV/0!</v>
      </c>
      <c r="O941" s="22"/>
      <c r="P941" s="22"/>
      <c r="R941" s="53"/>
      <c r="S941" s="107"/>
    </row>
    <row r="942" spans="2:19" ht="15" customHeight="1" x14ac:dyDescent="0.25">
      <c r="B942" s="230" t="s">
        <v>532</v>
      </c>
      <c r="C942" s="346" t="s">
        <v>153</v>
      </c>
      <c r="D942" s="347"/>
      <c r="E942" s="348"/>
      <c r="F942" s="215">
        <v>0</v>
      </c>
      <c r="G942" s="213">
        <v>0</v>
      </c>
      <c r="H942" s="224" t="e">
        <f t="shared" ref="H942:H943" si="97">G942/F942*100</f>
        <v>#DIV/0!</v>
      </c>
      <c r="O942" s="22"/>
      <c r="P942" s="22"/>
      <c r="R942" s="53"/>
      <c r="S942" s="107"/>
    </row>
    <row r="943" spans="2:19" x14ac:dyDescent="0.25">
      <c r="B943" s="230" t="s">
        <v>535</v>
      </c>
      <c r="C943" s="346" t="s">
        <v>536</v>
      </c>
      <c r="D943" s="347"/>
      <c r="E943" s="348"/>
      <c r="F943" s="215">
        <v>0</v>
      </c>
      <c r="G943" s="213">
        <v>0</v>
      </c>
      <c r="H943" s="224" t="e">
        <f t="shared" si="97"/>
        <v>#DIV/0!</v>
      </c>
      <c r="O943" s="22"/>
      <c r="P943" s="22"/>
      <c r="R943" s="53"/>
      <c r="S943" s="107"/>
    </row>
    <row r="944" spans="2:19" ht="23.25" customHeight="1" x14ac:dyDescent="0.25">
      <c r="B944" s="272">
        <v>42</v>
      </c>
      <c r="C944" s="344" t="s">
        <v>133</v>
      </c>
      <c r="D944" s="340"/>
      <c r="E944" s="345"/>
      <c r="F944" s="33">
        <v>0</v>
      </c>
      <c r="G944" s="77">
        <f>SUM(G945)</f>
        <v>0</v>
      </c>
      <c r="H944" s="266"/>
      <c r="O944" s="22"/>
      <c r="P944" s="22"/>
      <c r="R944" s="53"/>
      <c r="S944" s="107"/>
    </row>
    <row r="945" spans="2:19" x14ac:dyDescent="0.25">
      <c r="B945" s="182">
        <v>4214</v>
      </c>
      <c r="C945" s="334" t="s">
        <v>642</v>
      </c>
      <c r="D945" s="335"/>
      <c r="E945" s="336"/>
      <c r="F945" s="17"/>
      <c r="G945" s="22">
        <v>0</v>
      </c>
      <c r="H945" s="69"/>
      <c r="O945" s="22"/>
      <c r="P945" s="22"/>
      <c r="R945" s="53"/>
      <c r="S945" s="107"/>
    </row>
    <row r="946" spans="2:19" ht="23.25" x14ac:dyDescent="0.25">
      <c r="B946" s="181" t="s">
        <v>474</v>
      </c>
      <c r="C946" s="366" t="s">
        <v>473</v>
      </c>
      <c r="D946" s="366"/>
      <c r="E946" s="366"/>
      <c r="F946" s="155">
        <f>F948+F952</f>
        <v>4000</v>
      </c>
      <c r="G946" s="155">
        <f>G948+G952</f>
        <v>5210.41</v>
      </c>
      <c r="H946" s="175">
        <f>G946/F946*100</f>
        <v>130.26024999999998</v>
      </c>
    </row>
    <row r="947" spans="2:19" x14ac:dyDescent="0.25">
      <c r="B947" s="230" t="s">
        <v>532</v>
      </c>
      <c r="C947" s="355" t="s">
        <v>153</v>
      </c>
      <c r="D947" s="355"/>
      <c r="E947" s="355"/>
      <c r="F947" s="215">
        <v>4000</v>
      </c>
      <c r="G947" s="213">
        <v>5210.41</v>
      </c>
      <c r="H947" s="224">
        <f>G947/F947*100</f>
        <v>130.26024999999998</v>
      </c>
    </row>
    <row r="948" spans="2:19" x14ac:dyDescent="0.25">
      <c r="B948" s="272">
        <v>32</v>
      </c>
      <c r="C948" s="344" t="s">
        <v>79</v>
      </c>
      <c r="D948" s="340"/>
      <c r="E948" s="345"/>
      <c r="F948" s="33">
        <v>4000</v>
      </c>
      <c r="G948" s="77">
        <f>SUM(G949:G951)</f>
        <v>5210.41</v>
      </c>
      <c r="H948" s="266"/>
    </row>
    <row r="949" spans="2:19" x14ac:dyDescent="0.25">
      <c r="B949" s="182">
        <v>3222</v>
      </c>
      <c r="C949" s="334" t="s">
        <v>691</v>
      </c>
      <c r="D949" s="335"/>
      <c r="E949" s="336"/>
      <c r="F949" s="17"/>
      <c r="G949" s="22">
        <v>478.74</v>
      </c>
      <c r="H949" s="69"/>
    </row>
    <row r="950" spans="2:19" x14ac:dyDescent="0.25">
      <c r="B950" s="182">
        <v>3236</v>
      </c>
      <c r="C950" s="334" t="s">
        <v>97</v>
      </c>
      <c r="D950" s="335"/>
      <c r="E950" s="336"/>
      <c r="F950" s="17"/>
      <c r="G950" s="22">
        <v>3483.38</v>
      </c>
      <c r="H950" s="69"/>
    </row>
    <row r="951" spans="2:19" x14ac:dyDescent="0.25">
      <c r="B951" s="182">
        <v>3239</v>
      </c>
      <c r="C951" s="334" t="s">
        <v>100</v>
      </c>
      <c r="D951" s="335"/>
      <c r="E951" s="336"/>
      <c r="F951" s="17"/>
      <c r="G951" s="22">
        <v>1248.29</v>
      </c>
      <c r="H951" s="69"/>
    </row>
    <row r="952" spans="2:19" x14ac:dyDescent="0.25">
      <c r="B952" s="272">
        <v>38</v>
      </c>
      <c r="C952" s="356" t="s">
        <v>526</v>
      </c>
      <c r="D952" s="356"/>
      <c r="E952" s="356"/>
      <c r="F952" s="33">
        <v>0</v>
      </c>
      <c r="G952" s="77">
        <f>SUM(G953)</f>
        <v>0</v>
      </c>
      <c r="H952" s="266" t="e">
        <f t="shared" ref="H952:H971" si="98">G952/F952*100</f>
        <v>#DIV/0!</v>
      </c>
      <c r="S952" s="107"/>
    </row>
    <row r="953" spans="2:19" x14ac:dyDescent="0.25">
      <c r="B953" s="182">
        <v>3811</v>
      </c>
      <c r="C953" s="334" t="s">
        <v>123</v>
      </c>
      <c r="D953" s="335"/>
      <c r="E953" s="336"/>
      <c r="F953" s="17"/>
      <c r="G953" s="22">
        <v>0</v>
      </c>
      <c r="H953" s="69"/>
      <c r="S953" s="107"/>
    </row>
    <row r="954" spans="2:19" ht="23.25" x14ac:dyDescent="0.25">
      <c r="B954" s="178" t="s">
        <v>475</v>
      </c>
      <c r="C954" s="364" t="s">
        <v>289</v>
      </c>
      <c r="D954" s="364"/>
      <c r="E954" s="364"/>
      <c r="F954" s="42">
        <f>F957+F968+F974</f>
        <v>70000</v>
      </c>
      <c r="G954" s="42">
        <f>G957+G968+G974</f>
        <v>63859.02</v>
      </c>
      <c r="H954" s="170">
        <f t="shared" si="98"/>
        <v>91.227171428571424</v>
      </c>
      <c r="P954" s="107"/>
    </row>
    <row r="955" spans="2:19" x14ac:dyDescent="0.25">
      <c r="B955" s="234" t="s">
        <v>532</v>
      </c>
      <c r="C955" s="341" t="s">
        <v>153</v>
      </c>
      <c r="D955" s="342"/>
      <c r="E955" s="343"/>
      <c r="F955" s="221">
        <f>F959+F963+F970+F976</f>
        <v>70000</v>
      </c>
      <c r="G955" s="221">
        <f>G959+G963+G970+G976</f>
        <v>63859.02</v>
      </c>
      <c r="H955" s="222">
        <f t="shared" si="98"/>
        <v>91.227171428571424</v>
      </c>
    </row>
    <row r="956" spans="2:19" x14ac:dyDescent="0.25">
      <c r="B956" s="234" t="s">
        <v>535</v>
      </c>
      <c r="C956" s="341" t="s">
        <v>536</v>
      </c>
      <c r="D956" s="342"/>
      <c r="E956" s="343"/>
      <c r="F956" s="221">
        <f>F971</f>
        <v>0</v>
      </c>
      <c r="G956" s="221">
        <f>G971</f>
        <v>0</v>
      </c>
      <c r="H956" s="222"/>
    </row>
    <row r="957" spans="2:19" ht="23.25" x14ac:dyDescent="0.25">
      <c r="B957" s="180" t="s">
        <v>476</v>
      </c>
      <c r="C957" s="365" t="s">
        <v>477</v>
      </c>
      <c r="D957" s="365"/>
      <c r="E957" s="365"/>
      <c r="F957" s="115">
        <f>F958+F962</f>
        <v>0</v>
      </c>
      <c r="G957" s="172">
        <f>G958+G962</f>
        <v>0</v>
      </c>
      <c r="H957" s="125" t="e">
        <f t="shared" si="98"/>
        <v>#DIV/0!</v>
      </c>
      <c r="K957" s="107"/>
    </row>
    <row r="958" spans="2:19" ht="23.25" x14ac:dyDescent="0.25">
      <c r="B958" s="181" t="s">
        <v>478</v>
      </c>
      <c r="C958" s="366" t="s">
        <v>479</v>
      </c>
      <c r="D958" s="366"/>
      <c r="E958" s="366"/>
      <c r="F958" s="155">
        <f>F960</f>
        <v>0</v>
      </c>
      <c r="G958" s="174">
        <f>G960</f>
        <v>0</v>
      </c>
      <c r="H958" s="175" t="e">
        <f t="shared" si="98"/>
        <v>#DIV/0!</v>
      </c>
    </row>
    <row r="959" spans="2:19" x14ac:dyDescent="0.25">
      <c r="B959" s="230" t="s">
        <v>532</v>
      </c>
      <c r="C959" s="367" t="s">
        <v>153</v>
      </c>
      <c r="D959" s="367"/>
      <c r="E959" s="367"/>
      <c r="F959" s="233">
        <v>0</v>
      </c>
      <c r="G959" s="242">
        <v>0</v>
      </c>
      <c r="H959" s="243" t="e">
        <f t="shared" si="98"/>
        <v>#DIV/0!</v>
      </c>
    </row>
    <row r="960" spans="2:19" ht="15" customHeight="1" x14ac:dyDescent="0.25">
      <c r="B960" s="272">
        <v>35</v>
      </c>
      <c r="C960" s="356" t="s">
        <v>114</v>
      </c>
      <c r="D960" s="356"/>
      <c r="E960" s="356"/>
      <c r="F960" s="33">
        <v>0</v>
      </c>
      <c r="G960" s="77">
        <f>SUM(G961)</f>
        <v>0</v>
      </c>
      <c r="H960" s="266" t="e">
        <f t="shared" si="98"/>
        <v>#DIV/0!</v>
      </c>
    </row>
    <row r="961" spans="2:8" ht="23.25" customHeight="1" x14ac:dyDescent="0.25">
      <c r="B961" s="182">
        <v>3512</v>
      </c>
      <c r="C961" s="363" t="s">
        <v>115</v>
      </c>
      <c r="D961" s="363"/>
      <c r="E961" s="363"/>
      <c r="F961" s="17"/>
      <c r="G961" s="22">
        <v>0</v>
      </c>
      <c r="H961" s="69"/>
    </row>
    <row r="962" spans="2:8" ht="23.25" customHeight="1" x14ac:dyDescent="0.25">
      <c r="B962" s="181" t="s">
        <v>584</v>
      </c>
      <c r="C962" s="366" t="s">
        <v>683</v>
      </c>
      <c r="D962" s="366"/>
      <c r="E962" s="366"/>
      <c r="F962" s="155">
        <f>F964+F966</f>
        <v>0</v>
      </c>
      <c r="G962" s="155">
        <f>G964+G966</f>
        <v>0</v>
      </c>
      <c r="H962" s="125" t="e">
        <f t="shared" si="98"/>
        <v>#DIV/0!</v>
      </c>
    </row>
    <row r="963" spans="2:8" ht="17.25" customHeight="1" x14ac:dyDescent="0.25">
      <c r="B963" s="230" t="s">
        <v>532</v>
      </c>
      <c r="C963" s="346" t="s">
        <v>153</v>
      </c>
      <c r="D963" s="347"/>
      <c r="E963" s="348"/>
      <c r="F963" s="215">
        <v>0</v>
      </c>
      <c r="G963" s="213">
        <v>0</v>
      </c>
      <c r="H963" s="222" t="e">
        <f t="shared" si="98"/>
        <v>#DIV/0!</v>
      </c>
    </row>
    <row r="964" spans="2:8" ht="23.25" customHeight="1" x14ac:dyDescent="0.25">
      <c r="B964" s="272">
        <v>35</v>
      </c>
      <c r="C964" s="356" t="s">
        <v>114</v>
      </c>
      <c r="D964" s="356"/>
      <c r="E964" s="356"/>
      <c r="F964" s="33">
        <v>0</v>
      </c>
      <c r="G964" s="77">
        <f>SUM(G965)</f>
        <v>0</v>
      </c>
      <c r="H964" s="266" t="e">
        <f t="shared" si="98"/>
        <v>#DIV/0!</v>
      </c>
    </row>
    <row r="965" spans="2:8" ht="23.25" customHeight="1" x14ac:dyDescent="0.25">
      <c r="B965" s="182">
        <v>3512</v>
      </c>
      <c r="C965" s="363" t="s">
        <v>115</v>
      </c>
      <c r="D965" s="363"/>
      <c r="E965" s="363"/>
      <c r="F965" s="17"/>
      <c r="G965" s="22">
        <v>0</v>
      </c>
      <c r="H965" s="69"/>
    </row>
    <row r="966" spans="2:8" ht="17.25" customHeight="1" x14ac:dyDescent="0.25">
      <c r="B966" s="272">
        <v>38</v>
      </c>
      <c r="C966" s="344" t="s">
        <v>526</v>
      </c>
      <c r="D966" s="340"/>
      <c r="E966" s="345"/>
      <c r="F966" s="33">
        <v>0</v>
      </c>
      <c r="G966" s="77">
        <f>SUM(G967)</f>
        <v>0</v>
      </c>
      <c r="H966" s="266" t="e">
        <f t="shared" si="98"/>
        <v>#DIV/0!</v>
      </c>
    </row>
    <row r="967" spans="2:8" ht="23.25" customHeight="1" x14ac:dyDescent="0.25">
      <c r="B967" s="182">
        <v>3861</v>
      </c>
      <c r="C967" s="334" t="s">
        <v>607</v>
      </c>
      <c r="D967" s="335"/>
      <c r="E967" s="336"/>
      <c r="F967" s="17"/>
      <c r="G967" s="22">
        <v>0</v>
      </c>
      <c r="H967" s="69"/>
    </row>
    <row r="968" spans="2:8" ht="23.25" customHeight="1" x14ac:dyDescent="0.25">
      <c r="B968" s="180" t="s">
        <v>643</v>
      </c>
      <c r="C968" s="337" t="s">
        <v>644</v>
      </c>
      <c r="D968" s="338"/>
      <c r="E968" s="339"/>
      <c r="F968" s="115">
        <f>F969</f>
        <v>0</v>
      </c>
      <c r="G968" s="115">
        <f>G969</f>
        <v>0</v>
      </c>
      <c r="H968" s="125" t="e">
        <f t="shared" si="98"/>
        <v>#DIV/0!</v>
      </c>
    </row>
    <row r="969" spans="2:8" ht="36" customHeight="1" x14ac:dyDescent="0.25">
      <c r="B969" s="181" t="s">
        <v>645</v>
      </c>
      <c r="C969" s="349" t="s">
        <v>644</v>
      </c>
      <c r="D969" s="350"/>
      <c r="E969" s="351"/>
      <c r="F969" s="155">
        <f>F972</f>
        <v>0</v>
      </c>
      <c r="G969" s="155">
        <f>G972</f>
        <v>0</v>
      </c>
      <c r="H969" s="175" t="e">
        <f t="shared" si="98"/>
        <v>#DIV/0!</v>
      </c>
    </row>
    <row r="970" spans="2:8" ht="18" customHeight="1" x14ac:dyDescent="0.25">
      <c r="B970" s="230" t="s">
        <v>532</v>
      </c>
      <c r="C970" s="346" t="s">
        <v>153</v>
      </c>
      <c r="D970" s="347"/>
      <c r="E970" s="348"/>
      <c r="F970" s="227">
        <v>0</v>
      </c>
      <c r="G970" s="236">
        <v>0</v>
      </c>
      <c r="H970" s="243" t="e">
        <f t="shared" si="98"/>
        <v>#DIV/0!</v>
      </c>
    </row>
    <row r="971" spans="2:8" ht="18" customHeight="1" x14ac:dyDescent="0.25">
      <c r="B971" s="230" t="s">
        <v>535</v>
      </c>
      <c r="C971" s="346" t="s">
        <v>536</v>
      </c>
      <c r="D971" s="347"/>
      <c r="E971" s="348"/>
      <c r="F971" s="227">
        <v>0</v>
      </c>
      <c r="G971" s="236">
        <v>0</v>
      </c>
      <c r="H971" s="243" t="e">
        <f t="shared" si="98"/>
        <v>#DIV/0!</v>
      </c>
    </row>
    <row r="972" spans="2:8" ht="23.25" customHeight="1" x14ac:dyDescent="0.25">
      <c r="B972" s="272">
        <v>42</v>
      </c>
      <c r="C972" s="344" t="s">
        <v>133</v>
      </c>
      <c r="D972" s="340"/>
      <c r="E972" s="345"/>
      <c r="F972" s="33">
        <v>0</v>
      </c>
      <c r="G972" s="77">
        <f>SUM(G973)</f>
        <v>0</v>
      </c>
      <c r="H972" s="266"/>
    </row>
    <row r="973" spans="2:8" ht="23.25" customHeight="1" x14ac:dyDescent="0.25">
      <c r="B973" s="182">
        <v>4214</v>
      </c>
      <c r="C973" s="334" t="s">
        <v>137</v>
      </c>
      <c r="D973" s="335"/>
      <c r="E973" s="336"/>
      <c r="F973" s="17"/>
      <c r="G973" s="22">
        <v>0</v>
      </c>
      <c r="H973" s="69"/>
    </row>
    <row r="974" spans="2:8" ht="23.25" customHeight="1" x14ac:dyDescent="0.25">
      <c r="B974" s="180" t="s">
        <v>684</v>
      </c>
      <c r="C974" s="337" t="s">
        <v>673</v>
      </c>
      <c r="D974" s="338"/>
      <c r="E974" s="339"/>
      <c r="F974" s="115">
        <f>F975</f>
        <v>70000</v>
      </c>
      <c r="G974" s="115">
        <f>G975</f>
        <v>63859.02</v>
      </c>
      <c r="H974" s="125">
        <f t="shared" ref="H974:H977" si="99">G974/F974*100</f>
        <v>91.227171428571424</v>
      </c>
    </row>
    <row r="975" spans="2:8" ht="23.25" customHeight="1" x14ac:dyDescent="0.25">
      <c r="B975" s="181" t="s">
        <v>685</v>
      </c>
      <c r="C975" s="349" t="s">
        <v>673</v>
      </c>
      <c r="D975" s="350"/>
      <c r="E975" s="351"/>
      <c r="F975" s="155">
        <f>F977</f>
        <v>70000</v>
      </c>
      <c r="G975" s="155">
        <f>G977</f>
        <v>63859.02</v>
      </c>
      <c r="H975" s="175">
        <f t="shared" si="99"/>
        <v>91.227171428571424</v>
      </c>
    </row>
    <row r="976" spans="2:8" ht="15.75" customHeight="1" x14ac:dyDescent="0.25">
      <c r="B976" s="230" t="s">
        <v>532</v>
      </c>
      <c r="C976" s="346" t="s">
        <v>153</v>
      </c>
      <c r="D976" s="347"/>
      <c r="E976" s="348"/>
      <c r="F976" s="238">
        <v>70000</v>
      </c>
      <c r="G976" s="329">
        <v>63859.02</v>
      </c>
      <c r="H976" s="328">
        <f t="shared" si="99"/>
        <v>91.227171428571424</v>
      </c>
    </row>
    <row r="977" spans="2:11" ht="26.25" customHeight="1" x14ac:dyDescent="0.25">
      <c r="B977" s="272">
        <v>36</v>
      </c>
      <c r="C977" s="344" t="s">
        <v>686</v>
      </c>
      <c r="D977" s="340"/>
      <c r="E977" s="345"/>
      <c r="F977" s="33">
        <v>70000</v>
      </c>
      <c r="G977" s="77">
        <f>SUM(G978)</f>
        <v>63859.02</v>
      </c>
      <c r="H977" s="266">
        <f t="shared" si="99"/>
        <v>91.227171428571424</v>
      </c>
    </row>
    <row r="978" spans="2:11" ht="23.25" customHeight="1" x14ac:dyDescent="0.25">
      <c r="B978" s="182">
        <v>3662</v>
      </c>
      <c r="C978" s="334" t="s">
        <v>675</v>
      </c>
      <c r="D978" s="335"/>
      <c r="E978" s="336"/>
      <c r="F978" s="17"/>
      <c r="G978" s="22">
        <v>63859.02</v>
      </c>
      <c r="H978" s="69"/>
    </row>
    <row r="979" spans="2:11" ht="23.25" x14ac:dyDescent="0.25">
      <c r="B979" s="184" t="s">
        <v>480</v>
      </c>
      <c r="C979" s="395" t="s">
        <v>291</v>
      </c>
      <c r="D979" s="395"/>
      <c r="E979" s="395"/>
      <c r="F979" s="113">
        <f>F980+F1050</f>
        <v>218900</v>
      </c>
      <c r="G979" s="167">
        <f>G980+G1050</f>
        <v>186044.53000000006</v>
      </c>
      <c r="H979" s="168">
        <f>G979/F979*100</f>
        <v>84.990648698035656</v>
      </c>
    </row>
    <row r="980" spans="2:11" ht="23.25" x14ac:dyDescent="0.25">
      <c r="B980" s="178" t="s">
        <v>481</v>
      </c>
      <c r="C980" s="364" t="s">
        <v>293</v>
      </c>
      <c r="D980" s="364"/>
      <c r="E980" s="364"/>
      <c r="F980" s="42">
        <f>F985+F1032+F1042</f>
        <v>218900</v>
      </c>
      <c r="G980" s="68">
        <f>G985+G1032+G1042</f>
        <v>186044.53000000006</v>
      </c>
      <c r="H980" s="170">
        <f>G980/F980*100</f>
        <v>84.990648698035656</v>
      </c>
    </row>
    <row r="981" spans="2:11" x14ac:dyDescent="0.25">
      <c r="B981" s="234" t="s">
        <v>532</v>
      </c>
      <c r="C981" s="341" t="s">
        <v>153</v>
      </c>
      <c r="D981" s="342"/>
      <c r="E981" s="343"/>
      <c r="F981" s="221">
        <f>F987+F1000+F1020+F1027+F1034+F1038+F1044</f>
        <v>175464</v>
      </c>
      <c r="G981" s="221">
        <f>G987+G1000+G1020+G1027+G1034+G1038+G1044</f>
        <v>139603.06000000003</v>
      </c>
      <c r="H981" s="222">
        <f t="shared" ref="H981:H984" si="100">G981/F981*100</f>
        <v>79.562223590024189</v>
      </c>
      <c r="K981" s="107"/>
    </row>
    <row r="982" spans="2:11" x14ac:dyDescent="0.25">
      <c r="B982" s="234" t="s">
        <v>541</v>
      </c>
      <c r="C982" s="341" t="s">
        <v>154</v>
      </c>
      <c r="D982" s="342"/>
      <c r="E982" s="343"/>
      <c r="F982" s="221">
        <f>F988+F1001+F1021+F1028</f>
        <v>17036</v>
      </c>
      <c r="G982" s="221">
        <f>G988+G1001+G1021+G1028</f>
        <v>18324.669999999998</v>
      </c>
      <c r="H982" s="222">
        <f t="shared" si="100"/>
        <v>107.56439305001173</v>
      </c>
      <c r="K982" s="107"/>
    </row>
    <row r="983" spans="2:11" x14ac:dyDescent="0.25">
      <c r="B983" s="234" t="s">
        <v>539</v>
      </c>
      <c r="C983" s="341" t="s">
        <v>568</v>
      </c>
      <c r="D983" s="342"/>
      <c r="E983" s="343"/>
      <c r="F983" s="221">
        <f>F1045</f>
        <v>0</v>
      </c>
      <c r="G983" s="221">
        <f>G1045</f>
        <v>0</v>
      </c>
      <c r="H983" s="222"/>
      <c r="K983" s="107"/>
    </row>
    <row r="984" spans="2:11" x14ac:dyDescent="0.25">
      <c r="B984" s="234" t="s">
        <v>535</v>
      </c>
      <c r="C984" s="341" t="s">
        <v>536</v>
      </c>
      <c r="D984" s="342"/>
      <c r="E984" s="343"/>
      <c r="F984" s="221">
        <f>F989+F1002+F1039</f>
        <v>26400</v>
      </c>
      <c r="G984" s="221">
        <f>G989+G1002+G1039</f>
        <v>28116.799999999999</v>
      </c>
      <c r="H984" s="222">
        <f t="shared" si="100"/>
        <v>106.5030303030303</v>
      </c>
    </row>
    <row r="985" spans="2:11" ht="23.25" x14ac:dyDescent="0.25">
      <c r="B985" s="180" t="s">
        <v>482</v>
      </c>
      <c r="C985" s="365" t="s">
        <v>483</v>
      </c>
      <c r="D985" s="365"/>
      <c r="E985" s="365"/>
      <c r="F985" s="115">
        <f>F986+F999+F1019+F1026</f>
        <v>217500</v>
      </c>
      <c r="G985" s="172">
        <f>G986+G999+G1019+G1026</f>
        <v>185806.93000000005</v>
      </c>
      <c r="H985" s="125">
        <f t="shared" ref="H985:H990" si="101">G985/F985*100</f>
        <v>85.428473563218404</v>
      </c>
    </row>
    <row r="986" spans="2:11" ht="23.25" x14ac:dyDescent="0.25">
      <c r="B986" s="181" t="s">
        <v>484</v>
      </c>
      <c r="C986" s="366" t="s">
        <v>78</v>
      </c>
      <c r="D986" s="366"/>
      <c r="E986" s="366"/>
      <c r="F986" s="155">
        <f>F990+F994</f>
        <v>173600</v>
      </c>
      <c r="G986" s="155">
        <f>G990+G994</f>
        <v>153308.77000000002</v>
      </c>
      <c r="H986" s="175">
        <f t="shared" si="101"/>
        <v>88.311503456221203</v>
      </c>
    </row>
    <row r="987" spans="2:11" x14ac:dyDescent="0.25">
      <c r="B987" s="230" t="s">
        <v>532</v>
      </c>
      <c r="C987" s="355" t="s">
        <v>153</v>
      </c>
      <c r="D987" s="355"/>
      <c r="E987" s="355"/>
      <c r="F987" s="215">
        <v>147600</v>
      </c>
      <c r="G987" s="213">
        <f>G986-G989-G988</f>
        <v>118772.74000000002</v>
      </c>
      <c r="H987" s="224">
        <f t="shared" si="101"/>
        <v>80.469336043360457</v>
      </c>
      <c r="K987" s="107"/>
    </row>
    <row r="988" spans="2:11" x14ac:dyDescent="0.25">
      <c r="B988" s="230" t="s">
        <v>541</v>
      </c>
      <c r="C988" s="232" t="s">
        <v>154</v>
      </c>
      <c r="D988" s="232"/>
      <c r="E988" s="232"/>
      <c r="F988" s="215">
        <v>0</v>
      </c>
      <c r="G988" s="213">
        <f>18324.67-G1001</f>
        <v>6656.8299999999981</v>
      </c>
      <c r="H988" s="224" t="e">
        <f t="shared" si="101"/>
        <v>#DIV/0!</v>
      </c>
    </row>
    <row r="989" spans="2:11" ht="17.25" customHeight="1" x14ac:dyDescent="0.25">
      <c r="B989" s="230" t="s">
        <v>535</v>
      </c>
      <c r="C989" s="346" t="s">
        <v>536</v>
      </c>
      <c r="D989" s="347"/>
      <c r="E989" s="348"/>
      <c r="F989" s="215">
        <v>26000</v>
      </c>
      <c r="G989" s="213">
        <f>28116.8-237.6</f>
        <v>27879.200000000001</v>
      </c>
      <c r="H989" s="224">
        <f t="shared" si="101"/>
        <v>107.22769230769231</v>
      </c>
    </row>
    <row r="990" spans="2:11" x14ac:dyDescent="0.25">
      <c r="B990" s="272">
        <v>31</v>
      </c>
      <c r="C990" s="356" t="s">
        <v>78</v>
      </c>
      <c r="D990" s="356"/>
      <c r="E990" s="356"/>
      <c r="F990" s="33">
        <v>170000</v>
      </c>
      <c r="G990" s="77">
        <f>SUM(G991:G993)</f>
        <v>151018.14000000001</v>
      </c>
      <c r="H990" s="266">
        <f t="shared" si="101"/>
        <v>88.83420000000001</v>
      </c>
    </row>
    <row r="991" spans="2:11" x14ac:dyDescent="0.25">
      <c r="B991" s="182">
        <v>3111</v>
      </c>
      <c r="C991" s="363" t="s">
        <v>326</v>
      </c>
      <c r="D991" s="363"/>
      <c r="E991" s="363"/>
      <c r="F991" s="17"/>
      <c r="G991" s="22">
        <v>124792.74</v>
      </c>
      <c r="H991" s="69"/>
    </row>
    <row r="992" spans="2:11" x14ac:dyDescent="0.25">
      <c r="B992" s="182">
        <v>3121</v>
      </c>
      <c r="C992" s="363" t="s">
        <v>76</v>
      </c>
      <c r="D992" s="363"/>
      <c r="E992" s="363"/>
      <c r="F992" s="17"/>
      <c r="G992" s="22">
        <v>8910.31</v>
      </c>
      <c r="H992" s="69"/>
    </row>
    <row r="993" spans="2:8" ht="24.75" customHeight="1" x14ac:dyDescent="0.25">
      <c r="B993" s="182">
        <v>3132</v>
      </c>
      <c r="C993" s="363" t="s">
        <v>485</v>
      </c>
      <c r="D993" s="363"/>
      <c r="E993" s="363"/>
      <c r="F993" s="17"/>
      <c r="G993" s="22">
        <v>17315.09</v>
      </c>
      <c r="H993" s="69"/>
    </row>
    <row r="994" spans="2:8" x14ac:dyDescent="0.25">
      <c r="B994" s="272">
        <v>32</v>
      </c>
      <c r="C994" s="356" t="s">
        <v>79</v>
      </c>
      <c r="D994" s="356"/>
      <c r="E994" s="356"/>
      <c r="F994" s="33">
        <v>3600</v>
      </c>
      <c r="G994" s="77">
        <f>SUM(G995:G998)</f>
        <v>2290.63</v>
      </c>
      <c r="H994" s="266">
        <f>G994/F994*100</f>
        <v>63.628611111111113</v>
      </c>
    </row>
    <row r="995" spans="2:8" x14ac:dyDescent="0.25">
      <c r="B995" s="182">
        <v>3211</v>
      </c>
      <c r="C995" s="334" t="s">
        <v>81</v>
      </c>
      <c r="D995" s="335"/>
      <c r="E995" s="336"/>
      <c r="F995" s="17"/>
      <c r="G995" s="22">
        <v>0</v>
      </c>
      <c r="H995" s="69"/>
    </row>
    <row r="996" spans="2:8" ht="25.5" customHeight="1" x14ac:dyDescent="0.25">
      <c r="B996" s="182">
        <v>3212</v>
      </c>
      <c r="C996" s="334" t="s">
        <v>82</v>
      </c>
      <c r="D996" s="335"/>
      <c r="E996" s="336"/>
      <c r="F996" s="17"/>
      <c r="G996" s="22">
        <v>1842.27</v>
      </c>
      <c r="H996" s="69"/>
    </row>
    <row r="997" spans="2:8" ht="16.5" customHeight="1" x14ac:dyDescent="0.25">
      <c r="B997" s="182">
        <v>3213</v>
      </c>
      <c r="C997" s="334" t="s">
        <v>83</v>
      </c>
      <c r="D997" s="335"/>
      <c r="E997" s="336"/>
      <c r="F997" s="17"/>
      <c r="G997" s="22">
        <v>408.36</v>
      </c>
      <c r="H997" s="69"/>
    </row>
    <row r="998" spans="2:8" ht="16.5" customHeight="1" x14ac:dyDescent="0.25">
      <c r="B998" s="182">
        <v>3214</v>
      </c>
      <c r="C998" s="334" t="s">
        <v>84</v>
      </c>
      <c r="D998" s="335"/>
      <c r="E998" s="336"/>
      <c r="F998" s="17"/>
      <c r="G998" s="22">
        <v>40</v>
      </c>
      <c r="H998" s="69"/>
    </row>
    <row r="999" spans="2:8" ht="23.25" x14ac:dyDescent="0.25">
      <c r="B999" s="181" t="s">
        <v>486</v>
      </c>
      <c r="C999" s="366" t="s">
        <v>487</v>
      </c>
      <c r="D999" s="366"/>
      <c r="E999" s="366"/>
      <c r="F999" s="155">
        <f>F1003+F1017</f>
        <v>33700</v>
      </c>
      <c r="G999" s="155">
        <f>G1003+G1017</f>
        <v>30400.639999999999</v>
      </c>
      <c r="H999" s="175">
        <f>G999/F999*100</f>
        <v>90.209614243323443</v>
      </c>
    </row>
    <row r="1000" spans="2:8" x14ac:dyDescent="0.25">
      <c r="B1000" s="230" t="s">
        <v>532</v>
      </c>
      <c r="C1000" s="355" t="s">
        <v>153</v>
      </c>
      <c r="D1000" s="355"/>
      <c r="E1000" s="355"/>
      <c r="F1000" s="215">
        <v>16664</v>
      </c>
      <c r="G1000" s="213">
        <f>G999-G1001</f>
        <v>18732.8</v>
      </c>
      <c r="H1000" s="224">
        <f t="shared" ref="H1000:H1001" si="102">G1000/F1000*100</f>
        <v>112.41478636581851</v>
      </c>
    </row>
    <row r="1001" spans="2:8" x14ac:dyDescent="0.25">
      <c r="B1001" s="230" t="s">
        <v>541</v>
      </c>
      <c r="C1001" s="346" t="s">
        <v>154</v>
      </c>
      <c r="D1001" s="347"/>
      <c r="E1001" s="348"/>
      <c r="F1001" s="215">
        <v>17036</v>
      </c>
      <c r="G1001" s="213">
        <v>11667.84</v>
      </c>
      <c r="H1001" s="224">
        <f t="shared" si="102"/>
        <v>68.489316741019024</v>
      </c>
    </row>
    <row r="1002" spans="2:8" ht="18.75" customHeight="1" x14ac:dyDescent="0.25">
      <c r="B1002" s="230" t="s">
        <v>542</v>
      </c>
      <c r="C1002" s="346" t="s">
        <v>156</v>
      </c>
      <c r="D1002" s="347"/>
      <c r="E1002" s="348"/>
      <c r="F1002" s="215">
        <v>0</v>
      </c>
      <c r="G1002" s="213">
        <v>0</v>
      </c>
      <c r="H1002" s="224"/>
    </row>
    <row r="1003" spans="2:8" x14ac:dyDescent="0.25">
      <c r="B1003" s="272">
        <v>32</v>
      </c>
      <c r="C1003" s="356" t="s">
        <v>79</v>
      </c>
      <c r="D1003" s="356"/>
      <c r="E1003" s="356"/>
      <c r="F1003" s="33">
        <v>33000</v>
      </c>
      <c r="G1003" s="77">
        <f>SUM(G1004:G1016)</f>
        <v>29859.649999999998</v>
      </c>
      <c r="H1003" s="266">
        <f>G1003/F1003*100</f>
        <v>90.483787878787865</v>
      </c>
    </row>
    <row r="1004" spans="2:8" ht="24.75" customHeight="1" x14ac:dyDescent="0.25">
      <c r="B1004" s="182">
        <v>3221</v>
      </c>
      <c r="C1004" s="334" t="s">
        <v>86</v>
      </c>
      <c r="D1004" s="335"/>
      <c r="E1004" s="336"/>
      <c r="F1004" s="17"/>
      <c r="G1004" s="22">
        <v>4899.71</v>
      </c>
      <c r="H1004" s="69"/>
    </row>
    <row r="1005" spans="2:8" x14ac:dyDescent="0.25">
      <c r="B1005" s="182">
        <v>3222</v>
      </c>
      <c r="C1005" s="334" t="s">
        <v>89</v>
      </c>
      <c r="D1005" s="335"/>
      <c r="E1005" s="336"/>
      <c r="F1005" s="17"/>
      <c r="G1005" s="22">
        <v>12020.16</v>
      </c>
      <c r="H1005" s="69"/>
    </row>
    <row r="1006" spans="2:8" ht="24.75" customHeight="1" x14ac:dyDescent="0.25">
      <c r="B1006" s="182">
        <v>3224</v>
      </c>
      <c r="C1006" s="334" t="s">
        <v>88</v>
      </c>
      <c r="D1006" s="335"/>
      <c r="E1006" s="336"/>
      <c r="F1006" s="17"/>
      <c r="G1006" s="22">
        <v>138.44</v>
      </c>
      <c r="H1006" s="69"/>
    </row>
    <row r="1007" spans="2:8" ht="19.5" customHeight="1" x14ac:dyDescent="0.25">
      <c r="B1007" s="182">
        <v>3225</v>
      </c>
      <c r="C1007" s="334" t="s">
        <v>578</v>
      </c>
      <c r="D1007" s="335"/>
      <c r="E1007" s="336"/>
      <c r="F1007" s="17"/>
      <c r="G1007" s="22">
        <v>104</v>
      </c>
      <c r="H1007" s="69"/>
    </row>
    <row r="1008" spans="2:8" x14ac:dyDescent="0.25">
      <c r="B1008" s="182">
        <v>3227</v>
      </c>
      <c r="C1008" s="334" t="s">
        <v>127</v>
      </c>
      <c r="D1008" s="335"/>
      <c r="E1008" s="336"/>
      <c r="F1008" s="17"/>
      <c r="G1008" s="22">
        <v>375.6</v>
      </c>
      <c r="H1008" s="69"/>
    </row>
    <row r="1009" spans="2:8" x14ac:dyDescent="0.25">
      <c r="B1009" s="182">
        <v>3231</v>
      </c>
      <c r="C1009" s="334" t="s">
        <v>92</v>
      </c>
      <c r="D1009" s="335"/>
      <c r="E1009" s="336"/>
      <c r="F1009" s="17"/>
      <c r="G1009" s="22">
        <v>1201.6400000000001</v>
      </c>
      <c r="H1009" s="69"/>
    </row>
    <row r="1010" spans="2:8" x14ac:dyDescent="0.25">
      <c r="B1010" s="182">
        <v>3232</v>
      </c>
      <c r="C1010" s="334" t="s">
        <v>93</v>
      </c>
      <c r="D1010" s="335"/>
      <c r="E1010" s="336"/>
      <c r="F1010" s="17"/>
      <c r="G1010" s="22">
        <v>1186.49</v>
      </c>
      <c r="H1010" s="69"/>
    </row>
    <row r="1011" spans="2:8" x14ac:dyDescent="0.25">
      <c r="B1011" s="182">
        <v>3233</v>
      </c>
      <c r="C1011" s="334" t="s">
        <v>94</v>
      </c>
      <c r="D1011" s="335"/>
      <c r="E1011" s="336"/>
      <c r="F1011" s="17"/>
      <c r="G1011" s="22">
        <v>0</v>
      </c>
      <c r="H1011" s="69"/>
    </row>
    <row r="1012" spans="2:8" x14ac:dyDescent="0.25">
      <c r="B1012" s="182">
        <v>3235</v>
      </c>
      <c r="C1012" s="334" t="s">
        <v>96</v>
      </c>
      <c r="D1012" s="335"/>
      <c r="E1012" s="336"/>
      <c r="F1012" s="17"/>
      <c r="G1012" s="22">
        <v>0</v>
      </c>
      <c r="H1012" s="69"/>
    </row>
    <row r="1013" spans="2:8" x14ac:dyDescent="0.25">
      <c r="B1013" s="182">
        <v>3236</v>
      </c>
      <c r="C1013" s="334" t="s">
        <v>97</v>
      </c>
      <c r="D1013" s="335"/>
      <c r="E1013" s="336"/>
      <c r="F1013" s="17"/>
      <c r="G1013" s="22">
        <v>2399.41</v>
      </c>
      <c r="H1013" s="69"/>
    </row>
    <row r="1014" spans="2:8" x14ac:dyDescent="0.25">
      <c r="B1014" s="182">
        <v>3237</v>
      </c>
      <c r="C1014" s="335" t="s">
        <v>98</v>
      </c>
      <c r="D1014" s="335"/>
      <c r="E1014" s="335"/>
      <c r="F1014" s="17"/>
      <c r="G1014" s="22">
        <v>6339.09</v>
      </c>
      <c r="H1014" s="69"/>
    </row>
    <row r="1015" spans="2:8" x14ac:dyDescent="0.25">
      <c r="B1015" s="182">
        <v>3238</v>
      </c>
      <c r="C1015" s="334" t="s">
        <v>99</v>
      </c>
      <c r="D1015" s="335"/>
      <c r="E1015" s="336"/>
      <c r="F1015" s="17"/>
      <c r="G1015" s="22">
        <v>1090.3599999999999</v>
      </c>
      <c r="H1015" s="69"/>
    </row>
    <row r="1016" spans="2:8" x14ac:dyDescent="0.25">
      <c r="B1016" s="182">
        <v>3239</v>
      </c>
      <c r="C1016" s="334" t="s">
        <v>100</v>
      </c>
      <c r="D1016" s="335"/>
      <c r="E1016" s="336"/>
      <c r="F1016" s="17"/>
      <c r="G1016" s="22">
        <v>104.75</v>
      </c>
      <c r="H1016" s="69"/>
    </row>
    <row r="1017" spans="2:8" x14ac:dyDescent="0.25">
      <c r="B1017" s="272">
        <v>34</v>
      </c>
      <c r="C1017" s="356" t="s">
        <v>107</v>
      </c>
      <c r="D1017" s="356"/>
      <c r="E1017" s="356"/>
      <c r="F1017" s="33">
        <v>700</v>
      </c>
      <c r="G1017" s="77">
        <f>SUM(G1018)</f>
        <v>540.99</v>
      </c>
      <c r="H1017" s="266">
        <f>G1017/F1017*100</f>
        <v>77.284285714285716</v>
      </c>
    </row>
    <row r="1018" spans="2:8" ht="23.25" customHeight="1" x14ac:dyDescent="0.25">
      <c r="B1018" s="182">
        <v>3431</v>
      </c>
      <c r="C1018" s="334" t="s">
        <v>111</v>
      </c>
      <c r="D1018" s="335"/>
      <c r="E1018" s="336"/>
      <c r="F1018" s="17"/>
      <c r="G1018" s="22">
        <v>540.99</v>
      </c>
      <c r="H1018" s="69"/>
    </row>
    <row r="1019" spans="2:8" ht="34.5" x14ac:dyDescent="0.25">
      <c r="B1019" s="181" t="s">
        <v>488</v>
      </c>
      <c r="C1019" s="366" t="s">
        <v>489</v>
      </c>
      <c r="D1019" s="366"/>
      <c r="E1019" s="366"/>
      <c r="F1019" s="155">
        <f>F1022</f>
        <v>2700</v>
      </c>
      <c r="G1019" s="174">
        <f>G1022</f>
        <v>438.2</v>
      </c>
      <c r="H1019" s="175">
        <f>G1019/F1019*100</f>
        <v>16.229629629629631</v>
      </c>
    </row>
    <row r="1020" spans="2:8" x14ac:dyDescent="0.25">
      <c r="B1020" s="230" t="s">
        <v>532</v>
      </c>
      <c r="C1020" s="346" t="s">
        <v>153</v>
      </c>
      <c r="D1020" s="347"/>
      <c r="E1020" s="348"/>
      <c r="F1020" s="215">
        <v>2700</v>
      </c>
      <c r="G1020" s="213">
        <v>438.2</v>
      </c>
      <c r="H1020" s="224">
        <f t="shared" ref="H1020" si="103">G1020/F1020*100</f>
        <v>16.229629629629631</v>
      </c>
    </row>
    <row r="1021" spans="2:8" x14ac:dyDescent="0.25">
      <c r="B1021" s="230" t="s">
        <v>567</v>
      </c>
      <c r="C1021" s="211" t="s">
        <v>528</v>
      </c>
      <c r="D1021" s="211"/>
      <c r="E1021" s="211"/>
      <c r="F1021" s="215">
        <v>0</v>
      </c>
      <c r="G1021" s="213">
        <v>0</v>
      </c>
      <c r="H1021" s="224"/>
    </row>
    <row r="1022" spans="2:8" x14ac:dyDescent="0.25">
      <c r="B1022" s="269">
        <v>32</v>
      </c>
      <c r="C1022" s="356" t="s">
        <v>79</v>
      </c>
      <c r="D1022" s="356"/>
      <c r="E1022" s="356"/>
      <c r="F1022" s="33">
        <v>2700</v>
      </c>
      <c r="G1022" s="77">
        <f>SUM(G1023:G1025)</f>
        <v>438.2</v>
      </c>
      <c r="H1022" s="266">
        <f>G1022/F1022*100</f>
        <v>16.229629629629631</v>
      </c>
    </row>
    <row r="1023" spans="2:8" ht="24.75" customHeight="1" x14ac:dyDescent="0.25">
      <c r="B1023" s="177">
        <v>3224</v>
      </c>
      <c r="C1023" s="334" t="s">
        <v>646</v>
      </c>
      <c r="D1023" s="335"/>
      <c r="E1023" s="336"/>
      <c r="F1023" s="17"/>
      <c r="G1023" s="22">
        <v>0</v>
      </c>
      <c r="H1023" s="69"/>
    </row>
    <row r="1024" spans="2:8" x14ac:dyDescent="0.25">
      <c r="B1024" s="177">
        <v>3225</v>
      </c>
      <c r="C1024" s="334" t="s">
        <v>90</v>
      </c>
      <c r="D1024" s="335"/>
      <c r="E1024" s="336"/>
      <c r="F1024" s="17"/>
      <c r="G1024" s="22">
        <v>0</v>
      </c>
      <c r="H1024" s="69"/>
    </row>
    <row r="1025" spans="2:8" x14ac:dyDescent="0.25">
      <c r="B1025" s="182">
        <v>3232</v>
      </c>
      <c r="C1025" s="370" t="s">
        <v>93</v>
      </c>
      <c r="D1025" s="371"/>
      <c r="E1025" s="372"/>
      <c r="F1025" s="17"/>
      <c r="G1025" s="22">
        <v>438.2</v>
      </c>
      <c r="H1025" s="69"/>
    </row>
    <row r="1026" spans="2:8" ht="34.5" x14ac:dyDescent="0.25">
      <c r="B1026" s="181" t="s">
        <v>490</v>
      </c>
      <c r="C1026" s="350" t="s">
        <v>491</v>
      </c>
      <c r="D1026" s="350"/>
      <c r="E1026" s="350"/>
      <c r="F1026" s="155">
        <f>F1029</f>
        <v>7500</v>
      </c>
      <c r="G1026" s="174">
        <f>G1029</f>
        <v>1659.3200000000002</v>
      </c>
      <c r="H1026" s="175">
        <f>G1026/F1026*100</f>
        <v>22.124266666666671</v>
      </c>
    </row>
    <row r="1027" spans="2:8" x14ac:dyDescent="0.25">
      <c r="B1027" s="230" t="s">
        <v>532</v>
      </c>
      <c r="C1027" s="347" t="s">
        <v>153</v>
      </c>
      <c r="D1027" s="347"/>
      <c r="E1027" s="347"/>
      <c r="F1027" s="215">
        <v>7500</v>
      </c>
      <c r="G1027" s="213">
        <v>1659.32</v>
      </c>
      <c r="H1027" s="224">
        <f t="shared" ref="H1027:H1028" si="104">G1027/F1027*100</f>
        <v>22.124266666666667</v>
      </c>
    </row>
    <row r="1028" spans="2:8" x14ac:dyDescent="0.25">
      <c r="B1028" s="230" t="s">
        <v>541</v>
      </c>
      <c r="C1028" s="211" t="s">
        <v>529</v>
      </c>
      <c r="D1028" s="211"/>
      <c r="E1028" s="211"/>
      <c r="F1028" s="215">
        <v>0</v>
      </c>
      <c r="G1028" s="213">
        <v>0</v>
      </c>
      <c r="H1028" s="224" t="e">
        <f t="shared" si="104"/>
        <v>#DIV/0!</v>
      </c>
    </row>
    <row r="1029" spans="2:8" ht="24" customHeight="1" x14ac:dyDescent="0.25">
      <c r="B1029" s="272">
        <v>42</v>
      </c>
      <c r="C1029" s="340" t="s">
        <v>133</v>
      </c>
      <c r="D1029" s="340"/>
      <c r="E1029" s="340"/>
      <c r="F1029" s="33">
        <v>7500</v>
      </c>
      <c r="G1029" s="77">
        <f>SUM(G1030:G1031)</f>
        <v>1659.3200000000002</v>
      </c>
      <c r="H1029" s="266">
        <f>G1029/F1029*100</f>
        <v>22.124266666666671</v>
      </c>
    </row>
    <row r="1030" spans="2:8" x14ac:dyDescent="0.25">
      <c r="B1030" s="182">
        <v>4221</v>
      </c>
      <c r="C1030" s="334" t="s">
        <v>527</v>
      </c>
      <c r="D1030" s="335"/>
      <c r="E1030" s="336"/>
      <c r="F1030" s="17"/>
      <c r="G1030" s="22">
        <v>1289.42</v>
      </c>
      <c r="H1030" s="69"/>
    </row>
    <row r="1031" spans="2:8" x14ac:dyDescent="0.25">
      <c r="B1031" s="182">
        <v>4222</v>
      </c>
      <c r="C1031" s="334" t="s">
        <v>358</v>
      </c>
      <c r="D1031" s="335"/>
      <c r="E1031" s="336"/>
      <c r="F1031" s="17"/>
      <c r="G1031" s="22">
        <v>369.9</v>
      </c>
      <c r="H1031" s="69"/>
    </row>
    <row r="1032" spans="2:8" ht="23.25" customHeight="1" x14ac:dyDescent="0.25">
      <c r="B1032" s="180" t="s">
        <v>492</v>
      </c>
      <c r="C1032" s="338" t="s">
        <v>493</v>
      </c>
      <c r="D1032" s="338"/>
      <c r="E1032" s="338"/>
      <c r="F1032" s="115">
        <f>F1033+F1037</f>
        <v>1400</v>
      </c>
      <c r="G1032" s="172">
        <f>G1033+G1037</f>
        <v>237.6</v>
      </c>
      <c r="H1032" s="125">
        <f>G1032/F1032*100</f>
        <v>16.971428571428572</v>
      </c>
    </row>
    <row r="1033" spans="2:8" ht="23.25" x14ac:dyDescent="0.25">
      <c r="B1033" s="181" t="s">
        <v>494</v>
      </c>
      <c r="C1033" s="350" t="s">
        <v>495</v>
      </c>
      <c r="D1033" s="350"/>
      <c r="E1033" s="350"/>
      <c r="F1033" s="155">
        <f>F1035</f>
        <v>0</v>
      </c>
      <c r="G1033" s="174">
        <f>G1035</f>
        <v>0</v>
      </c>
      <c r="H1033" s="175" t="e">
        <f>G1033/F1033*100</f>
        <v>#DIV/0!</v>
      </c>
    </row>
    <row r="1034" spans="2:8" x14ac:dyDescent="0.25">
      <c r="B1034" s="230" t="s">
        <v>532</v>
      </c>
      <c r="C1034" s="347" t="s">
        <v>153</v>
      </c>
      <c r="D1034" s="347"/>
      <c r="E1034" s="347"/>
      <c r="F1034" s="215">
        <v>0</v>
      </c>
      <c r="G1034" s="213">
        <v>0</v>
      </c>
      <c r="H1034" s="224" t="e">
        <f>G1034/F1034*100</f>
        <v>#DIV/0!</v>
      </c>
    </row>
    <row r="1035" spans="2:8" ht="24" customHeight="1" x14ac:dyDescent="0.25">
      <c r="B1035" s="272">
        <v>37</v>
      </c>
      <c r="C1035" s="340" t="s">
        <v>647</v>
      </c>
      <c r="D1035" s="340"/>
      <c r="E1035" s="340"/>
      <c r="F1035" s="33">
        <v>0</v>
      </c>
      <c r="G1035" s="77">
        <f>SUM(G1036)</f>
        <v>0</v>
      </c>
      <c r="H1035" s="266" t="e">
        <f>G1035/F1035*100</f>
        <v>#DIV/0!</v>
      </c>
    </row>
    <row r="1036" spans="2:8" ht="26.25" customHeight="1" x14ac:dyDescent="0.25">
      <c r="B1036" s="182">
        <v>3721</v>
      </c>
      <c r="C1036" s="335" t="s">
        <v>120</v>
      </c>
      <c r="D1036" s="335"/>
      <c r="E1036" s="335"/>
      <c r="F1036" s="17"/>
      <c r="G1036" s="22">
        <v>0</v>
      </c>
      <c r="H1036" s="69"/>
    </row>
    <row r="1037" spans="2:8" ht="23.25" x14ac:dyDescent="0.25">
      <c r="B1037" s="181" t="s">
        <v>496</v>
      </c>
      <c r="C1037" s="350" t="s">
        <v>493</v>
      </c>
      <c r="D1037" s="350"/>
      <c r="E1037" s="350"/>
      <c r="F1037" s="155">
        <f>F1040</f>
        <v>1400</v>
      </c>
      <c r="G1037" s="174">
        <f>G1040</f>
        <v>237.6</v>
      </c>
      <c r="H1037" s="175">
        <f>G1037/F1037*100</f>
        <v>16.971428571428572</v>
      </c>
    </row>
    <row r="1038" spans="2:8" x14ac:dyDescent="0.25">
      <c r="B1038" s="230" t="s">
        <v>532</v>
      </c>
      <c r="C1038" s="347" t="s">
        <v>153</v>
      </c>
      <c r="D1038" s="347"/>
      <c r="E1038" s="347"/>
      <c r="F1038" s="215">
        <v>1000</v>
      </c>
      <c r="G1038" s="213">
        <v>0</v>
      </c>
      <c r="H1038" s="224">
        <f t="shared" ref="H1038:H1039" si="105">G1038/F1038*100</f>
        <v>0</v>
      </c>
    </row>
    <row r="1039" spans="2:8" ht="17.25" customHeight="1" x14ac:dyDescent="0.25">
      <c r="B1039" s="230" t="s">
        <v>535</v>
      </c>
      <c r="C1039" s="346" t="s">
        <v>536</v>
      </c>
      <c r="D1039" s="347"/>
      <c r="E1039" s="348"/>
      <c r="F1039" s="215">
        <v>400</v>
      </c>
      <c r="G1039" s="213">
        <v>237.6</v>
      </c>
      <c r="H1039" s="224">
        <f t="shared" si="105"/>
        <v>59.4</v>
      </c>
    </row>
    <row r="1040" spans="2:8" x14ac:dyDescent="0.25">
      <c r="B1040" s="272">
        <v>38</v>
      </c>
      <c r="C1040" s="340" t="s">
        <v>526</v>
      </c>
      <c r="D1040" s="340"/>
      <c r="E1040" s="340"/>
      <c r="F1040" s="33">
        <v>1400</v>
      </c>
      <c r="G1040" s="77">
        <f>SUM(G1041)</f>
        <v>237.6</v>
      </c>
      <c r="H1040" s="266">
        <f>G1040/F1040*100</f>
        <v>16.971428571428572</v>
      </c>
    </row>
    <row r="1041" spans="2:11" x14ac:dyDescent="0.25">
      <c r="B1041" s="182">
        <v>3811</v>
      </c>
      <c r="C1041" s="335" t="s">
        <v>123</v>
      </c>
      <c r="D1041" s="335"/>
      <c r="E1041" s="335"/>
      <c r="F1041" s="17"/>
      <c r="G1041" s="22">
        <v>237.6</v>
      </c>
      <c r="H1041" s="69"/>
    </row>
    <row r="1042" spans="2:11" ht="23.25" x14ac:dyDescent="0.25">
      <c r="B1042" s="180" t="s">
        <v>497</v>
      </c>
      <c r="C1042" s="338" t="s">
        <v>498</v>
      </c>
      <c r="D1042" s="338"/>
      <c r="E1042" s="338"/>
      <c r="F1042" s="115">
        <f>F1043</f>
        <v>0</v>
      </c>
      <c r="G1042" s="172">
        <f>G1043</f>
        <v>0</v>
      </c>
      <c r="H1042" s="125" t="e">
        <f>G1042/F1042*100</f>
        <v>#DIV/0!</v>
      </c>
    </row>
    <row r="1043" spans="2:11" ht="34.5" x14ac:dyDescent="0.25">
      <c r="B1043" s="181" t="s">
        <v>499</v>
      </c>
      <c r="C1043" s="350" t="s">
        <v>500</v>
      </c>
      <c r="D1043" s="350"/>
      <c r="E1043" s="350"/>
      <c r="F1043" s="155">
        <f>F1046</f>
        <v>0</v>
      </c>
      <c r="G1043" s="174">
        <f>G1046</f>
        <v>0</v>
      </c>
      <c r="H1043" s="175" t="e">
        <f>G1043/F1043*100</f>
        <v>#DIV/0!</v>
      </c>
      <c r="K1043" s="107"/>
    </row>
    <row r="1044" spans="2:11" x14ac:dyDescent="0.25">
      <c r="B1044" s="235" t="s">
        <v>532</v>
      </c>
      <c r="C1044" s="352" t="s">
        <v>153</v>
      </c>
      <c r="D1044" s="353"/>
      <c r="E1044" s="354"/>
      <c r="F1044" s="227">
        <v>0</v>
      </c>
      <c r="G1044" s="236">
        <v>0</v>
      </c>
      <c r="H1044" s="237"/>
    </row>
    <row r="1045" spans="2:11" x14ac:dyDescent="0.25">
      <c r="B1045" s="230" t="s">
        <v>539</v>
      </c>
      <c r="C1045" s="346" t="s">
        <v>540</v>
      </c>
      <c r="D1045" s="347"/>
      <c r="E1045" s="348"/>
      <c r="F1045" s="215">
        <v>0</v>
      </c>
      <c r="G1045" s="213">
        <v>0</v>
      </c>
      <c r="H1045" s="224" t="e">
        <f t="shared" ref="H1045" si="106">G1045/F1045*100</f>
        <v>#DIV/0!</v>
      </c>
    </row>
    <row r="1046" spans="2:11" ht="24" customHeight="1" x14ac:dyDescent="0.25">
      <c r="B1046" s="272">
        <v>42</v>
      </c>
      <c r="C1046" s="340" t="s">
        <v>133</v>
      </c>
      <c r="D1046" s="340"/>
      <c r="E1046" s="340"/>
      <c r="F1046" s="33">
        <v>0</v>
      </c>
      <c r="G1046" s="77">
        <f>SUM(G1047:G1049)</f>
        <v>0</v>
      </c>
      <c r="H1046" s="266" t="e">
        <f>G1046/F1046*100</f>
        <v>#DIV/0!</v>
      </c>
    </row>
    <row r="1047" spans="2:11" x14ac:dyDescent="0.25">
      <c r="B1047" s="182">
        <v>4212</v>
      </c>
      <c r="C1047" s="335" t="s">
        <v>135</v>
      </c>
      <c r="D1047" s="335"/>
      <c r="E1047" s="335"/>
      <c r="F1047" s="17"/>
      <c r="G1047" s="22">
        <v>0</v>
      </c>
      <c r="H1047" s="69"/>
    </row>
    <row r="1048" spans="2:11" x14ac:dyDescent="0.25">
      <c r="B1048" s="182">
        <v>4221</v>
      </c>
      <c r="C1048" s="334" t="s">
        <v>527</v>
      </c>
      <c r="D1048" s="335"/>
      <c r="E1048" s="336"/>
      <c r="F1048" s="17"/>
      <c r="G1048" s="190">
        <v>0</v>
      </c>
      <c r="H1048" s="69"/>
    </row>
    <row r="1049" spans="2:11" ht="27" customHeight="1" x14ac:dyDescent="0.25">
      <c r="B1049" s="182">
        <v>4227</v>
      </c>
      <c r="C1049" s="334" t="s">
        <v>394</v>
      </c>
      <c r="D1049" s="335"/>
      <c r="E1049" s="336"/>
      <c r="F1049" s="17"/>
      <c r="G1049" s="190">
        <v>0</v>
      </c>
      <c r="H1049" s="69"/>
    </row>
    <row r="1050" spans="2:11" ht="23.25" x14ac:dyDescent="0.25">
      <c r="B1050" s="178" t="s">
        <v>501</v>
      </c>
      <c r="C1050" s="369" t="s">
        <v>502</v>
      </c>
      <c r="D1050" s="369"/>
      <c r="E1050" s="369"/>
      <c r="F1050" s="42">
        <f>F1052</f>
        <v>0</v>
      </c>
      <c r="G1050" s="68">
        <f>G1052</f>
        <v>0</v>
      </c>
      <c r="H1050" s="170" t="e">
        <f>G1050/F1050*100</f>
        <v>#DIV/0!</v>
      </c>
    </row>
    <row r="1051" spans="2:11" x14ac:dyDescent="0.25">
      <c r="B1051" s="234" t="s">
        <v>532</v>
      </c>
      <c r="C1051" s="341" t="s">
        <v>153</v>
      </c>
      <c r="D1051" s="342"/>
      <c r="E1051" s="343"/>
      <c r="F1051" s="221">
        <f>F1054</f>
        <v>0</v>
      </c>
      <c r="G1051" s="221">
        <f>G1054</f>
        <v>0</v>
      </c>
      <c r="H1051" s="222" t="e">
        <f t="shared" ref="H1051" si="107">G1051/F1051*100</f>
        <v>#DIV/0!</v>
      </c>
    </row>
    <row r="1052" spans="2:11" ht="23.25" x14ac:dyDescent="0.25">
      <c r="B1052" s="180" t="s">
        <v>503</v>
      </c>
      <c r="C1052" s="338" t="s">
        <v>504</v>
      </c>
      <c r="D1052" s="338"/>
      <c r="E1052" s="338"/>
      <c r="F1052" s="115">
        <f>F1053</f>
        <v>0</v>
      </c>
      <c r="G1052" s="172">
        <f>G1053</f>
        <v>0</v>
      </c>
      <c r="H1052" s="125" t="e">
        <f>G1052/F1052*100</f>
        <v>#DIV/0!</v>
      </c>
    </row>
    <row r="1053" spans="2:11" ht="23.25" x14ac:dyDescent="0.25">
      <c r="B1053" s="181" t="s">
        <v>505</v>
      </c>
      <c r="C1053" s="350" t="s">
        <v>504</v>
      </c>
      <c r="D1053" s="350"/>
      <c r="E1053" s="350"/>
      <c r="F1053" s="155">
        <f>F1055</f>
        <v>0</v>
      </c>
      <c r="G1053" s="174">
        <f>G1055</f>
        <v>0</v>
      </c>
      <c r="H1053" s="175" t="e">
        <f>G1053/F1053*100</f>
        <v>#DIV/0!</v>
      </c>
    </row>
    <row r="1054" spans="2:11" x14ac:dyDescent="0.25">
      <c r="B1054" s="230" t="s">
        <v>532</v>
      </c>
      <c r="C1054" s="347" t="s">
        <v>153</v>
      </c>
      <c r="D1054" s="347"/>
      <c r="E1054" s="347"/>
      <c r="F1054" s="215">
        <v>0</v>
      </c>
      <c r="G1054" s="213">
        <v>0</v>
      </c>
      <c r="H1054" s="224" t="e">
        <f t="shared" ref="H1054" si="108">G1054/F1054*100</f>
        <v>#DIV/0!</v>
      </c>
    </row>
    <row r="1055" spans="2:11" x14ac:dyDescent="0.25">
      <c r="B1055" s="272">
        <v>38</v>
      </c>
      <c r="C1055" s="340" t="s">
        <v>526</v>
      </c>
      <c r="D1055" s="340"/>
      <c r="E1055" s="340"/>
      <c r="F1055" s="33">
        <v>0</v>
      </c>
      <c r="G1055" s="77">
        <f>SUM(G1056)</f>
        <v>0</v>
      </c>
      <c r="H1055" s="266" t="e">
        <f>G1055/F1055*100</f>
        <v>#DIV/0!</v>
      </c>
    </row>
    <row r="1056" spans="2:11" x14ac:dyDescent="0.25">
      <c r="B1056" s="182">
        <v>3811</v>
      </c>
      <c r="C1056" s="334" t="s">
        <v>51</v>
      </c>
      <c r="D1056" s="335"/>
      <c r="E1056" s="336"/>
      <c r="F1056" s="17"/>
      <c r="G1056" s="22">
        <v>0</v>
      </c>
      <c r="H1056" s="69"/>
    </row>
    <row r="1057" spans="2:11" ht="23.25" x14ac:dyDescent="0.25">
      <c r="B1057" s="184" t="s">
        <v>506</v>
      </c>
      <c r="C1057" s="368" t="s">
        <v>269</v>
      </c>
      <c r="D1057" s="368"/>
      <c r="E1057" s="368"/>
      <c r="F1057" s="113">
        <f>F1058+F1102</f>
        <v>260700</v>
      </c>
      <c r="G1057" s="167">
        <f>G1058+G1102</f>
        <v>232043.61</v>
      </c>
      <c r="H1057" s="168">
        <f>G1057/F1057*100</f>
        <v>89.007905638665136</v>
      </c>
    </row>
    <row r="1058" spans="2:11" ht="23.25" x14ac:dyDescent="0.25">
      <c r="B1058" s="178" t="s">
        <v>507</v>
      </c>
      <c r="C1058" s="369" t="s">
        <v>298</v>
      </c>
      <c r="D1058" s="369"/>
      <c r="E1058" s="369"/>
      <c r="F1058" s="42">
        <f>F1063</f>
        <v>260000</v>
      </c>
      <c r="G1058" s="68">
        <f>G1063</f>
        <v>231379.99</v>
      </c>
      <c r="H1058" s="170">
        <f>G1058/F1058*100</f>
        <v>88.992303846153845</v>
      </c>
      <c r="K1058" s="107"/>
    </row>
    <row r="1059" spans="2:11" x14ac:dyDescent="0.25">
      <c r="B1059" s="234" t="s">
        <v>532</v>
      </c>
      <c r="C1059" s="341" t="s">
        <v>153</v>
      </c>
      <c r="D1059" s="342"/>
      <c r="E1059" s="343"/>
      <c r="F1059" s="221">
        <f>F1065+F1073+F1089+F1094</f>
        <v>77300</v>
      </c>
      <c r="G1059" s="221">
        <f>G1065+G1073+G1089+G1094</f>
        <v>105219.61</v>
      </c>
      <c r="H1059" s="224">
        <f t="shared" ref="H1059:H1062" si="109">G1059/F1059*100</f>
        <v>136.11851228978006</v>
      </c>
      <c r="K1059" s="107"/>
    </row>
    <row r="1060" spans="2:11" x14ac:dyDescent="0.25">
      <c r="B1060" s="234" t="s">
        <v>541</v>
      </c>
      <c r="C1060" s="219" t="s">
        <v>154</v>
      </c>
      <c r="D1060" s="220"/>
      <c r="E1060" s="223"/>
      <c r="F1060" s="221">
        <f>F1074</f>
        <v>0</v>
      </c>
      <c r="G1060" s="221">
        <f>G1074</f>
        <v>0</v>
      </c>
      <c r="H1060" s="224"/>
      <c r="K1060" s="107"/>
    </row>
    <row r="1061" spans="2:11" ht="15" customHeight="1" x14ac:dyDescent="0.25">
      <c r="B1061" s="234" t="s">
        <v>539</v>
      </c>
      <c r="C1061" s="341" t="s">
        <v>568</v>
      </c>
      <c r="D1061" s="342"/>
      <c r="E1061" s="343"/>
      <c r="F1061" s="221">
        <f>F1095</f>
        <v>21300</v>
      </c>
      <c r="G1061" s="221">
        <f>G1095</f>
        <v>0</v>
      </c>
      <c r="H1061" s="224"/>
      <c r="K1061" s="107"/>
    </row>
    <row r="1062" spans="2:11" ht="15" customHeight="1" x14ac:dyDescent="0.25">
      <c r="B1062" s="234" t="s">
        <v>535</v>
      </c>
      <c r="C1062" s="341" t="s">
        <v>536</v>
      </c>
      <c r="D1062" s="342"/>
      <c r="E1062" s="343"/>
      <c r="F1062" s="221">
        <f>F1090+F1096</f>
        <v>131400</v>
      </c>
      <c r="G1062" s="221">
        <f>G1090+G1096</f>
        <v>126178.01</v>
      </c>
      <c r="H1062" s="224">
        <f t="shared" si="109"/>
        <v>96.025882800608827</v>
      </c>
      <c r="K1062" s="107"/>
    </row>
    <row r="1063" spans="2:11" ht="23.25" x14ac:dyDescent="0.25">
      <c r="B1063" s="180" t="s">
        <v>508</v>
      </c>
      <c r="C1063" s="338" t="s">
        <v>509</v>
      </c>
      <c r="D1063" s="338"/>
      <c r="E1063" s="338"/>
      <c r="F1063" s="115">
        <f>F1064+F1072+F1088+F1093</f>
        <v>260000</v>
      </c>
      <c r="G1063" s="115">
        <f>G1064+G1072+G1088+G1093</f>
        <v>231379.99</v>
      </c>
      <c r="H1063" s="125">
        <f>G1063/F1063*100</f>
        <v>88.992303846153845</v>
      </c>
    </row>
    <row r="1064" spans="2:11" ht="23.25" x14ac:dyDescent="0.25">
      <c r="B1064" s="181" t="s">
        <v>510</v>
      </c>
      <c r="C1064" s="350" t="s">
        <v>78</v>
      </c>
      <c r="D1064" s="350"/>
      <c r="E1064" s="350"/>
      <c r="F1064" s="155">
        <f>F1066+F1070</f>
        <v>46500</v>
      </c>
      <c r="G1064" s="174">
        <f>G1066+G1070</f>
        <v>31303.620000000003</v>
      </c>
      <c r="H1064" s="175">
        <f>G1064/F1064*100</f>
        <v>67.319612903225817</v>
      </c>
    </row>
    <row r="1065" spans="2:11" x14ac:dyDescent="0.25">
      <c r="B1065" s="230" t="s">
        <v>532</v>
      </c>
      <c r="C1065" s="347" t="s">
        <v>153</v>
      </c>
      <c r="D1065" s="347"/>
      <c r="E1065" s="347"/>
      <c r="F1065" s="215">
        <v>46500</v>
      </c>
      <c r="G1065" s="213">
        <v>31303.62</v>
      </c>
      <c r="H1065" s="224">
        <f>G1065/F1065*100</f>
        <v>67.319612903225803</v>
      </c>
    </row>
    <row r="1066" spans="2:11" x14ac:dyDescent="0.25">
      <c r="B1066" s="272">
        <v>31</v>
      </c>
      <c r="C1066" s="340" t="s">
        <v>78</v>
      </c>
      <c r="D1066" s="340"/>
      <c r="E1066" s="340"/>
      <c r="F1066" s="33">
        <v>46000</v>
      </c>
      <c r="G1066" s="77">
        <f>SUM(G1067:G1069)</f>
        <v>31303.620000000003</v>
      </c>
      <c r="H1066" s="266">
        <f>G1066/F1066*100</f>
        <v>68.051347826086968</v>
      </c>
    </row>
    <row r="1067" spans="2:11" x14ac:dyDescent="0.25">
      <c r="B1067" s="182">
        <v>3111</v>
      </c>
      <c r="C1067" s="335" t="s">
        <v>326</v>
      </c>
      <c r="D1067" s="335"/>
      <c r="E1067" s="335"/>
      <c r="F1067" s="17"/>
      <c r="G1067" s="22">
        <v>26321.29</v>
      </c>
      <c r="H1067" s="69"/>
    </row>
    <row r="1068" spans="2:11" x14ac:dyDescent="0.25">
      <c r="B1068" s="182">
        <v>3121</v>
      </c>
      <c r="C1068" s="335" t="s">
        <v>76</v>
      </c>
      <c r="D1068" s="335"/>
      <c r="E1068" s="335"/>
      <c r="F1068" s="17"/>
      <c r="G1068" s="22">
        <v>1540</v>
      </c>
      <c r="H1068" s="69"/>
    </row>
    <row r="1069" spans="2:11" ht="24.75" customHeight="1" x14ac:dyDescent="0.25">
      <c r="B1069" s="182">
        <v>3132</v>
      </c>
      <c r="C1069" s="335" t="s">
        <v>77</v>
      </c>
      <c r="D1069" s="335"/>
      <c r="E1069" s="335"/>
      <c r="F1069" s="17"/>
      <c r="G1069" s="22">
        <v>3442.33</v>
      </c>
      <c r="H1069" s="69"/>
    </row>
    <row r="1070" spans="2:11" x14ac:dyDescent="0.25">
      <c r="B1070" s="272">
        <v>32</v>
      </c>
      <c r="C1070" s="340" t="s">
        <v>79</v>
      </c>
      <c r="D1070" s="340"/>
      <c r="E1070" s="340"/>
      <c r="F1070" s="33">
        <v>500</v>
      </c>
      <c r="G1070" s="77">
        <f>SUM(G1071)</f>
        <v>0</v>
      </c>
      <c r="H1070" s="266">
        <f>G1070/F1070*100</f>
        <v>0</v>
      </c>
    </row>
    <row r="1071" spans="2:11" x14ac:dyDescent="0.25">
      <c r="B1071" s="182">
        <v>3213</v>
      </c>
      <c r="C1071" s="334" t="s">
        <v>83</v>
      </c>
      <c r="D1071" s="335"/>
      <c r="E1071" s="336"/>
      <c r="F1071" s="17"/>
      <c r="G1071" s="22">
        <v>0</v>
      </c>
      <c r="H1071" s="69"/>
    </row>
    <row r="1072" spans="2:11" ht="23.25" x14ac:dyDescent="0.25">
      <c r="B1072" s="181" t="s">
        <v>511</v>
      </c>
      <c r="C1072" s="350" t="s">
        <v>487</v>
      </c>
      <c r="D1072" s="350"/>
      <c r="E1072" s="350"/>
      <c r="F1072" s="155">
        <f>F1075+F1086</f>
        <v>8500</v>
      </c>
      <c r="G1072" s="174">
        <f>G1075+G1086</f>
        <v>3587.34</v>
      </c>
      <c r="H1072" s="175">
        <f>G1072/F1072*100</f>
        <v>42.204000000000001</v>
      </c>
    </row>
    <row r="1073" spans="2:11" x14ac:dyDescent="0.25">
      <c r="B1073" s="230" t="s">
        <v>532</v>
      </c>
      <c r="C1073" s="347" t="s">
        <v>153</v>
      </c>
      <c r="D1073" s="347"/>
      <c r="E1073" s="347"/>
      <c r="F1073" s="215">
        <v>8500</v>
      </c>
      <c r="G1073" s="213">
        <v>3604.97</v>
      </c>
      <c r="H1073" s="224">
        <f>G1073/F1073*100</f>
        <v>42.411411764705882</v>
      </c>
    </row>
    <row r="1074" spans="2:11" x14ac:dyDescent="0.25">
      <c r="B1074" s="230" t="s">
        <v>541</v>
      </c>
      <c r="C1074" s="346" t="s">
        <v>154</v>
      </c>
      <c r="D1074" s="347"/>
      <c r="E1074" s="348"/>
      <c r="F1074" s="215">
        <v>0</v>
      </c>
      <c r="G1074" s="213">
        <v>0</v>
      </c>
      <c r="H1074" s="224" t="e">
        <f>G1074/F1074*100</f>
        <v>#DIV/0!</v>
      </c>
    </row>
    <row r="1075" spans="2:11" x14ac:dyDescent="0.25">
      <c r="B1075" s="272">
        <v>32</v>
      </c>
      <c r="C1075" s="340" t="s">
        <v>79</v>
      </c>
      <c r="D1075" s="340"/>
      <c r="E1075" s="340"/>
      <c r="F1075" s="33">
        <v>7500</v>
      </c>
      <c r="G1075" s="77">
        <f>SUM(G1076:G1085)</f>
        <v>3386.9900000000002</v>
      </c>
      <c r="H1075" s="266">
        <f>G1075/F1075*100</f>
        <v>45.159866666666673</v>
      </c>
    </row>
    <row r="1076" spans="2:11" ht="22.5" customHeight="1" x14ac:dyDescent="0.25">
      <c r="B1076" s="182">
        <v>3221</v>
      </c>
      <c r="C1076" s="335" t="s">
        <v>86</v>
      </c>
      <c r="D1076" s="335"/>
      <c r="E1076" s="335"/>
      <c r="F1076" s="17"/>
      <c r="G1076" s="22">
        <v>137.58000000000001</v>
      </c>
      <c r="H1076" s="69"/>
    </row>
    <row r="1077" spans="2:11" ht="22.5" customHeight="1" x14ac:dyDescent="0.25">
      <c r="B1077" s="182">
        <v>3222</v>
      </c>
      <c r="C1077" s="334" t="s">
        <v>89</v>
      </c>
      <c r="D1077" s="335"/>
      <c r="E1077" s="336"/>
      <c r="F1077" s="17"/>
      <c r="G1077" s="22">
        <v>0</v>
      </c>
      <c r="H1077" s="69"/>
    </row>
    <row r="1078" spans="2:11" ht="16.5" customHeight="1" x14ac:dyDescent="0.25">
      <c r="B1078" s="182">
        <v>3223</v>
      </c>
      <c r="C1078" s="334" t="s">
        <v>184</v>
      </c>
      <c r="D1078" s="335"/>
      <c r="E1078" s="336"/>
      <c r="F1078" s="17"/>
      <c r="G1078" s="22">
        <v>250.1</v>
      </c>
      <c r="H1078" s="69"/>
    </row>
    <row r="1079" spans="2:11" ht="16.5" customHeight="1" x14ac:dyDescent="0.25">
      <c r="B1079" s="182">
        <v>3225</v>
      </c>
      <c r="C1079" s="334" t="s">
        <v>578</v>
      </c>
      <c r="D1079" s="335"/>
      <c r="E1079" s="336"/>
      <c r="F1079" s="17"/>
      <c r="G1079" s="22">
        <v>924.35</v>
      </c>
      <c r="H1079" s="69"/>
    </row>
    <row r="1080" spans="2:11" x14ac:dyDescent="0.25">
      <c r="B1080" s="182">
        <v>3231</v>
      </c>
      <c r="C1080" s="335" t="s">
        <v>92</v>
      </c>
      <c r="D1080" s="335"/>
      <c r="E1080" s="335"/>
      <c r="F1080" s="17"/>
      <c r="G1080" s="22">
        <v>659.4</v>
      </c>
      <c r="H1080" s="69"/>
      <c r="K1080" s="107"/>
    </row>
    <row r="1081" spans="2:11" x14ac:dyDescent="0.25">
      <c r="B1081" s="182">
        <v>3232</v>
      </c>
      <c r="C1081" s="334" t="s">
        <v>93</v>
      </c>
      <c r="D1081" s="335"/>
      <c r="E1081" s="336"/>
      <c r="F1081" s="17"/>
      <c r="G1081" s="22">
        <v>28</v>
      </c>
      <c r="H1081" s="69"/>
      <c r="K1081" s="107"/>
    </row>
    <row r="1082" spans="2:11" x14ac:dyDescent="0.25">
      <c r="B1082" s="182">
        <v>3233</v>
      </c>
      <c r="C1082" s="335" t="s">
        <v>94</v>
      </c>
      <c r="D1082" s="335"/>
      <c r="E1082" s="335"/>
      <c r="F1082" s="17"/>
      <c r="G1082" s="22">
        <v>254.88</v>
      </c>
      <c r="H1082" s="69"/>
    </row>
    <row r="1083" spans="2:11" x14ac:dyDescent="0.25">
      <c r="B1083" s="182">
        <v>3238</v>
      </c>
      <c r="C1083" s="335" t="s">
        <v>99</v>
      </c>
      <c r="D1083" s="335"/>
      <c r="E1083" s="335"/>
      <c r="F1083" s="17"/>
      <c r="G1083" s="22">
        <v>1024.4000000000001</v>
      </c>
      <c r="H1083" s="69"/>
    </row>
    <row r="1084" spans="2:11" x14ac:dyDescent="0.25">
      <c r="B1084" s="182">
        <v>3239</v>
      </c>
      <c r="C1084" s="334" t="s">
        <v>100</v>
      </c>
      <c r="D1084" s="335"/>
      <c r="E1084" s="336"/>
      <c r="F1084" s="17"/>
      <c r="G1084" s="22">
        <v>31</v>
      </c>
      <c r="H1084" s="69"/>
    </row>
    <row r="1085" spans="2:11" x14ac:dyDescent="0.25">
      <c r="B1085" s="182">
        <v>3295</v>
      </c>
      <c r="C1085" s="334" t="s">
        <v>105</v>
      </c>
      <c r="D1085" s="335"/>
      <c r="E1085" s="336"/>
      <c r="F1085" s="17"/>
      <c r="G1085" s="22">
        <v>77.28</v>
      </c>
      <c r="H1085" s="69"/>
    </row>
    <row r="1086" spans="2:11" x14ac:dyDescent="0.25">
      <c r="B1086" s="272">
        <v>34</v>
      </c>
      <c r="C1086" s="340" t="s">
        <v>107</v>
      </c>
      <c r="D1086" s="340"/>
      <c r="E1086" s="340"/>
      <c r="F1086" s="33">
        <v>1000</v>
      </c>
      <c r="G1086" s="77">
        <f>SUM(G1087)</f>
        <v>200.35</v>
      </c>
      <c r="H1086" s="266">
        <f>G1086/F1086*100</f>
        <v>20.035</v>
      </c>
    </row>
    <row r="1087" spans="2:11" ht="23.25" customHeight="1" x14ac:dyDescent="0.25">
      <c r="B1087" s="182">
        <v>3431</v>
      </c>
      <c r="C1087" s="335" t="s">
        <v>111</v>
      </c>
      <c r="D1087" s="335"/>
      <c r="E1087" s="335"/>
      <c r="F1087" s="17"/>
      <c r="G1087" s="22">
        <v>200.35</v>
      </c>
      <c r="H1087" s="69"/>
    </row>
    <row r="1088" spans="2:11" ht="34.5" x14ac:dyDescent="0.25">
      <c r="B1088" s="181" t="s">
        <v>512</v>
      </c>
      <c r="C1088" s="350" t="s">
        <v>133</v>
      </c>
      <c r="D1088" s="350"/>
      <c r="E1088" s="350"/>
      <c r="F1088" s="155">
        <f>F1091</f>
        <v>5000</v>
      </c>
      <c r="G1088" s="174">
        <f>G1091</f>
        <v>4234.53</v>
      </c>
      <c r="H1088" s="175">
        <f>G1088/F1088*100</f>
        <v>84.690599999999989</v>
      </c>
    </row>
    <row r="1089" spans="2:8" x14ac:dyDescent="0.25">
      <c r="B1089" s="230" t="s">
        <v>532</v>
      </c>
      <c r="C1089" s="346" t="s">
        <v>153</v>
      </c>
      <c r="D1089" s="347"/>
      <c r="E1089" s="348"/>
      <c r="F1089" s="215">
        <v>2300</v>
      </c>
      <c r="G1089" s="213">
        <v>1534.53</v>
      </c>
      <c r="H1089" s="224">
        <f>G1089/F1089*100</f>
        <v>66.718695652173906</v>
      </c>
    </row>
    <row r="1090" spans="2:8" x14ac:dyDescent="0.25">
      <c r="B1090" s="230" t="s">
        <v>535</v>
      </c>
      <c r="C1090" s="347" t="s">
        <v>536</v>
      </c>
      <c r="D1090" s="347"/>
      <c r="E1090" s="347"/>
      <c r="F1090" s="215">
        <v>2700</v>
      </c>
      <c r="G1090" s="213">
        <v>2700</v>
      </c>
      <c r="H1090" s="224">
        <f>G1090/F1090*100</f>
        <v>100</v>
      </c>
    </row>
    <row r="1091" spans="2:8" ht="24" customHeight="1" x14ac:dyDescent="0.25">
      <c r="B1091" s="272">
        <v>42</v>
      </c>
      <c r="C1091" s="340" t="s">
        <v>133</v>
      </c>
      <c r="D1091" s="340"/>
      <c r="E1091" s="340"/>
      <c r="F1091" s="33">
        <v>5000</v>
      </c>
      <c r="G1091" s="77">
        <f>SUM(G1092)</f>
        <v>4234.53</v>
      </c>
      <c r="H1091" s="266">
        <f>G1091/F1091*100</f>
        <v>84.690599999999989</v>
      </c>
    </row>
    <row r="1092" spans="2:8" x14ac:dyDescent="0.25">
      <c r="B1092" s="182">
        <v>4241</v>
      </c>
      <c r="C1092" s="335" t="s">
        <v>513</v>
      </c>
      <c r="D1092" s="335"/>
      <c r="E1092" s="335"/>
      <c r="F1092" s="17"/>
      <c r="G1092" s="22">
        <v>4234.53</v>
      </c>
      <c r="H1092" s="69"/>
    </row>
    <row r="1093" spans="2:8" ht="34.5" x14ac:dyDescent="0.25">
      <c r="B1093" s="181" t="s">
        <v>648</v>
      </c>
      <c r="C1093" s="349" t="s">
        <v>649</v>
      </c>
      <c r="D1093" s="350"/>
      <c r="E1093" s="351"/>
      <c r="F1093" s="155">
        <f>F1098+F1100</f>
        <v>200000</v>
      </c>
      <c r="G1093" s="155">
        <f>G1098+G1100</f>
        <v>192254.5</v>
      </c>
      <c r="H1093" s="175">
        <f>G1093/F1093*100</f>
        <v>96.127250000000004</v>
      </c>
    </row>
    <row r="1094" spans="2:8" ht="15" customHeight="1" x14ac:dyDescent="0.25">
      <c r="B1094" s="230" t="s">
        <v>532</v>
      </c>
      <c r="C1094" s="346" t="s">
        <v>153</v>
      </c>
      <c r="D1094" s="347"/>
      <c r="E1094" s="348"/>
      <c r="F1094" s="227">
        <v>20000</v>
      </c>
      <c r="G1094" s="236">
        <f>G1093-G1096</f>
        <v>68776.490000000005</v>
      </c>
      <c r="H1094" s="224">
        <f t="shared" ref="H1094:H1096" si="110">G1094/F1094*100</f>
        <v>343.88245000000006</v>
      </c>
    </row>
    <row r="1095" spans="2:8" ht="15" customHeight="1" x14ac:dyDescent="0.25">
      <c r="B1095" s="230" t="s">
        <v>539</v>
      </c>
      <c r="C1095" s="346" t="s">
        <v>540</v>
      </c>
      <c r="D1095" s="347"/>
      <c r="E1095" s="348"/>
      <c r="F1095" s="227">
        <v>21300</v>
      </c>
      <c r="G1095" s="236">
        <v>0</v>
      </c>
      <c r="H1095" s="224">
        <f t="shared" si="110"/>
        <v>0</v>
      </c>
    </row>
    <row r="1096" spans="2:8" ht="15" customHeight="1" x14ac:dyDescent="0.25">
      <c r="B1096" s="230" t="s">
        <v>535</v>
      </c>
      <c r="C1096" s="347" t="s">
        <v>536</v>
      </c>
      <c r="D1096" s="347"/>
      <c r="E1096" s="347"/>
      <c r="F1096" s="227">
        <v>128700</v>
      </c>
      <c r="G1096" s="236">
        <v>123478.01</v>
      </c>
      <c r="H1096" s="224">
        <f t="shared" si="110"/>
        <v>95.942509712509704</v>
      </c>
    </row>
    <row r="1097" spans="2:8" ht="15" customHeight="1" x14ac:dyDescent="0.25">
      <c r="B1097" s="230" t="s">
        <v>537</v>
      </c>
      <c r="C1097" s="346" t="s">
        <v>599</v>
      </c>
      <c r="D1097" s="347"/>
      <c r="E1097" s="348"/>
      <c r="F1097" s="227">
        <v>30000</v>
      </c>
      <c r="G1097" s="236">
        <v>0</v>
      </c>
      <c r="H1097" s="224"/>
    </row>
    <row r="1098" spans="2:8" ht="26.25" customHeight="1" x14ac:dyDescent="0.25">
      <c r="B1098" s="272">
        <v>42</v>
      </c>
      <c r="C1098" s="340" t="s">
        <v>133</v>
      </c>
      <c r="D1098" s="340"/>
      <c r="E1098" s="340"/>
      <c r="F1098" s="33">
        <v>20000</v>
      </c>
      <c r="G1098" s="77">
        <f>SUM(G1099)</f>
        <v>15956.86</v>
      </c>
      <c r="H1098" s="266">
        <f>G1098/F1098*100</f>
        <v>79.784300000000002</v>
      </c>
    </row>
    <row r="1099" spans="2:8" ht="15" customHeight="1" x14ac:dyDescent="0.25">
      <c r="B1099" s="330">
        <v>4221</v>
      </c>
      <c r="C1099" s="334" t="s">
        <v>139</v>
      </c>
      <c r="D1099" s="335"/>
      <c r="E1099" s="336"/>
      <c r="F1099" s="17"/>
      <c r="G1099" s="22">
        <v>15956.86</v>
      </c>
      <c r="H1099" s="69"/>
    </row>
    <row r="1100" spans="2:8" ht="23.25" customHeight="1" x14ac:dyDescent="0.25">
      <c r="B1100" s="272">
        <v>45</v>
      </c>
      <c r="C1100" s="344" t="s">
        <v>146</v>
      </c>
      <c r="D1100" s="340"/>
      <c r="E1100" s="345"/>
      <c r="F1100" s="33">
        <v>180000</v>
      </c>
      <c r="G1100" s="77">
        <f>SUM(G1101)</f>
        <v>176297.64</v>
      </c>
      <c r="H1100" s="266">
        <f>G1100/F1100*100</f>
        <v>97.94313333333335</v>
      </c>
    </row>
    <row r="1101" spans="2:8" ht="22.5" customHeight="1" x14ac:dyDescent="0.25">
      <c r="B1101" s="182">
        <v>4511</v>
      </c>
      <c r="C1101" s="334" t="s">
        <v>147</v>
      </c>
      <c r="D1101" s="335"/>
      <c r="E1101" s="336"/>
      <c r="F1101" s="17"/>
      <c r="G1101" s="22">
        <v>176297.64</v>
      </c>
      <c r="H1101" s="69"/>
    </row>
    <row r="1102" spans="2:8" ht="21.75" customHeight="1" x14ac:dyDescent="0.25">
      <c r="B1102" s="178" t="s">
        <v>514</v>
      </c>
      <c r="C1102" s="369" t="s">
        <v>300</v>
      </c>
      <c r="D1102" s="369"/>
      <c r="E1102" s="369"/>
      <c r="F1102" s="42">
        <f>F1104</f>
        <v>700</v>
      </c>
      <c r="G1102" s="68">
        <f>G1104</f>
        <v>663.62</v>
      </c>
      <c r="H1102" s="170">
        <f t="shared" ref="H1102:H1107" si="111">G1102/F1102*100</f>
        <v>94.80285714285715</v>
      </c>
    </row>
    <row r="1103" spans="2:8" x14ac:dyDescent="0.25">
      <c r="B1103" s="234" t="s">
        <v>532</v>
      </c>
      <c r="C1103" s="341" t="s">
        <v>153</v>
      </c>
      <c r="D1103" s="342"/>
      <c r="E1103" s="343"/>
      <c r="F1103" s="221">
        <f>F1106</f>
        <v>700</v>
      </c>
      <c r="G1103" s="221">
        <f>G1106</f>
        <v>663.62</v>
      </c>
      <c r="H1103" s="222">
        <f t="shared" si="111"/>
        <v>94.80285714285715</v>
      </c>
    </row>
    <row r="1104" spans="2:8" ht="21" customHeight="1" x14ac:dyDescent="0.25">
      <c r="B1104" s="180" t="s">
        <v>515</v>
      </c>
      <c r="C1104" s="338" t="s">
        <v>516</v>
      </c>
      <c r="D1104" s="338"/>
      <c r="E1104" s="338"/>
      <c r="F1104" s="115">
        <f>F1105</f>
        <v>700</v>
      </c>
      <c r="G1104" s="172">
        <f>G1105</f>
        <v>663.62</v>
      </c>
      <c r="H1104" s="125">
        <f t="shared" si="111"/>
        <v>94.80285714285715</v>
      </c>
    </row>
    <row r="1105" spans="2:11" ht="23.25" x14ac:dyDescent="0.25">
      <c r="B1105" s="181" t="s">
        <v>517</v>
      </c>
      <c r="C1105" s="350" t="s">
        <v>518</v>
      </c>
      <c r="D1105" s="350"/>
      <c r="E1105" s="350"/>
      <c r="F1105" s="155">
        <f>F1107</f>
        <v>700</v>
      </c>
      <c r="G1105" s="174">
        <f>G1107</f>
        <v>663.62</v>
      </c>
      <c r="H1105" s="175">
        <f t="shared" si="111"/>
        <v>94.80285714285715</v>
      </c>
    </row>
    <row r="1106" spans="2:11" x14ac:dyDescent="0.25">
      <c r="B1106" s="230" t="s">
        <v>532</v>
      </c>
      <c r="C1106" s="347" t="s">
        <v>153</v>
      </c>
      <c r="D1106" s="347"/>
      <c r="E1106" s="347"/>
      <c r="F1106" s="215">
        <v>700</v>
      </c>
      <c r="G1106" s="213">
        <v>663.62</v>
      </c>
      <c r="H1106" s="224">
        <f t="shared" si="111"/>
        <v>94.80285714285715</v>
      </c>
    </row>
    <row r="1107" spans="2:11" x14ac:dyDescent="0.25">
      <c r="B1107" s="272">
        <v>32</v>
      </c>
      <c r="C1107" s="340" t="s">
        <v>79</v>
      </c>
      <c r="D1107" s="340"/>
      <c r="E1107" s="340"/>
      <c r="F1107" s="33">
        <v>700</v>
      </c>
      <c r="G1107" s="77">
        <f>SUM(G1108)</f>
        <v>663.62</v>
      </c>
      <c r="H1107" s="266">
        <f t="shared" si="111"/>
        <v>94.80285714285715</v>
      </c>
    </row>
    <row r="1108" spans="2:11" x14ac:dyDescent="0.25">
      <c r="B1108" s="182">
        <v>3239</v>
      </c>
      <c r="C1108" s="335" t="s">
        <v>100</v>
      </c>
      <c r="D1108" s="335"/>
      <c r="E1108" s="335"/>
      <c r="F1108" s="17"/>
      <c r="G1108" s="22">
        <v>663.62</v>
      </c>
      <c r="H1108" s="69"/>
    </row>
    <row r="1109" spans="2:11" ht="23.25" x14ac:dyDescent="0.25">
      <c r="B1109" s="184" t="s">
        <v>519</v>
      </c>
      <c r="C1109" s="368" t="s">
        <v>520</v>
      </c>
      <c r="D1109" s="368"/>
      <c r="E1109" s="368"/>
      <c r="F1109" s="113">
        <f>F1110</f>
        <v>35000</v>
      </c>
      <c r="G1109" s="167">
        <f>G1110</f>
        <v>39636.53</v>
      </c>
      <c r="H1109" s="168">
        <f>G1109/F1109*100</f>
        <v>113.24722857142856</v>
      </c>
    </row>
    <row r="1110" spans="2:11" ht="23.25" x14ac:dyDescent="0.25">
      <c r="B1110" s="178" t="s">
        <v>521</v>
      </c>
      <c r="C1110" s="369" t="s">
        <v>304</v>
      </c>
      <c r="D1110" s="369"/>
      <c r="E1110" s="369"/>
      <c r="F1110" s="42">
        <f>F1114</f>
        <v>35000</v>
      </c>
      <c r="G1110" s="68">
        <f>G1114</f>
        <v>39636.53</v>
      </c>
      <c r="H1110" s="170">
        <f>G1110/F1110*100</f>
        <v>113.24722857142856</v>
      </c>
      <c r="K1110" s="107"/>
    </row>
    <row r="1111" spans="2:11" x14ac:dyDescent="0.25">
      <c r="B1111" s="234" t="s">
        <v>532</v>
      </c>
      <c r="C1111" s="341" t="s">
        <v>153</v>
      </c>
      <c r="D1111" s="342"/>
      <c r="E1111" s="343"/>
      <c r="F1111" s="221">
        <f t="shared" ref="F1111:G1113" si="112">F1116</f>
        <v>3000</v>
      </c>
      <c r="G1111" s="221">
        <f>G1116</f>
        <v>39486.53</v>
      </c>
      <c r="H1111" s="224">
        <f>G1111/F1111*100</f>
        <v>1316.2176666666664</v>
      </c>
      <c r="K1111" s="107"/>
    </row>
    <row r="1112" spans="2:11" x14ac:dyDescent="0.25">
      <c r="B1112" s="234" t="s">
        <v>539</v>
      </c>
      <c r="C1112" s="341" t="s">
        <v>155</v>
      </c>
      <c r="D1112" s="342"/>
      <c r="E1112" s="343"/>
      <c r="F1112" s="221">
        <f t="shared" si="112"/>
        <v>27000</v>
      </c>
      <c r="G1112" s="221">
        <f>G1117</f>
        <v>0</v>
      </c>
      <c r="H1112" s="224"/>
    </row>
    <row r="1113" spans="2:11" x14ac:dyDescent="0.25">
      <c r="B1113" s="234" t="s">
        <v>542</v>
      </c>
      <c r="C1113" s="220" t="s">
        <v>156</v>
      </c>
      <c r="D1113" s="220"/>
      <c r="E1113" s="220"/>
      <c r="F1113" s="221">
        <f t="shared" si="112"/>
        <v>5000</v>
      </c>
      <c r="G1113" s="221">
        <f t="shared" si="112"/>
        <v>150</v>
      </c>
      <c r="H1113" s="224">
        <f>G1113/F1113*100</f>
        <v>3</v>
      </c>
    </row>
    <row r="1114" spans="2:11" ht="23.25" x14ac:dyDescent="0.25">
      <c r="B1114" s="180" t="s">
        <v>523</v>
      </c>
      <c r="C1114" s="338" t="s">
        <v>522</v>
      </c>
      <c r="D1114" s="338"/>
      <c r="E1114" s="338"/>
      <c r="F1114" s="115">
        <f>F1115</f>
        <v>35000</v>
      </c>
      <c r="G1114" s="172">
        <f>G1115</f>
        <v>39636.53</v>
      </c>
      <c r="H1114" s="125">
        <f>G1114/F1114*100</f>
        <v>113.24722857142856</v>
      </c>
    </row>
    <row r="1115" spans="2:11" ht="23.25" x14ac:dyDescent="0.25">
      <c r="B1115" s="181" t="s">
        <v>524</v>
      </c>
      <c r="C1115" s="350" t="s">
        <v>525</v>
      </c>
      <c r="D1115" s="350"/>
      <c r="E1115" s="350"/>
      <c r="F1115" s="155">
        <f>F1119+F1122</f>
        <v>35000</v>
      </c>
      <c r="G1115" s="174">
        <f>G1119+G1122</f>
        <v>39636.53</v>
      </c>
      <c r="H1115" s="175">
        <f>G1115/F1115*100</f>
        <v>113.24722857142856</v>
      </c>
    </row>
    <row r="1116" spans="2:11" x14ac:dyDescent="0.25">
      <c r="B1116" s="230" t="s">
        <v>532</v>
      </c>
      <c r="C1116" s="347" t="s">
        <v>153</v>
      </c>
      <c r="D1116" s="347"/>
      <c r="E1116" s="347"/>
      <c r="F1116" s="215">
        <v>3000</v>
      </c>
      <c r="G1116" s="213">
        <f>G1115-G1118</f>
        <v>39486.53</v>
      </c>
      <c r="H1116" s="224">
        <f>G1116/F1116*100</f>
        <v>1316.2176666666664</v>
      </c>
    </row>
    <row r="1117" spans="2:11" x14ac:dyDescent="0.25">
      <c r="B1117" s="230" t="s">
        <v>539</v>
      </c>
      <c r="C1117" s="346" t="s">
        <v>155</v>
      </c>
      <c r="D1117" s="347"/>
      <c r="E1117" s="348"/>
      <c r="F1117" s="215">
        <v>27000</v>
      </c>
      <c r="G1117" s="213">
        <v>0</v>
      </c>
      <c r="H1117" s="224"/>
    </row>
    <row r="1118" spans="2:11" x14ac:dyDescent="0.25">
      <c r="B1118" s="230" t="s">
        <v>542</v>
      </c>
      <c r="C1118" s="211" t="s">
        <v>156</v>
      </c>
      <c r="D1118" s="211"/>
      <c r="E1118" s="211"/>
      <c r="F1118" s="215">
        <v>5000</v>
      </c>
      <c r="G1118" s="213">
        <v>150</v>
      </c>
      <c r="H1118" s="224"/>
      <c r="K1118" s="107"/>
    </row>
    <row r="1119" spans="2:11" x14ac:dyDescent="0.25">
      <c r="B1119" s="272">
        <v>32</v>
      </c>
      <c r="C1119" s="340" t="s">
        <v>79</v>
      </c>
      <c r="D1119" s="340"/>
      <c r="E1119" s="340"/>
      <c r="F1119" s="33">
        <v>27000</v>
      </c>
      <c r="G1119" s="77">
        <f>SUM(G1120:G1121)</f>
        <v>31337.02</v>
      </c>
      <c r="H1119" s="266">
        <f>G1119/F1119*100</f>
        <v>116.06303703703705</v>
      </c>
      <c r="K1119" s="107"/>
    </row>
    <row r="1120" spans="2:11" x14ac:dyDescent="0.25">
      <c r="B1120" s="182">
        <v>3223</v>
      </c>
      <c r="C1120" s="335" t="s">
        <v>87</v>
      </c>
      <c r="D1120" s="335"/>
      <c r="E1120" s="335"/>
      <c r="F1120" s="17"/>
      <c r="G1120" s="22">
        <v>31337.02</v>
      </c>
      <c r="H1120" s="69"/>
      <c r="K1120" s="107"/>
    </row>
    <row r="1121" spans="2:13" x14ac:dyDescent="0.25">
      <c r="B1121" s="182">
        <v>3239</v>
      </c>
      <c r="C1121" s="334" t="s">
        <v>580</v>
      </c>
      <c r="D1121" s="335"/>
      <c r="E1121" s="336"/>
      <c r="F1121" s="17"/>
      <c r="G1121" s="22">
        <v>0</v>
      </c>
      <c r="H1121" s="69"/>
    </row>
    <row r="1122" spans="2:13" x14ac:dyDescent="0.25">
      <c r="B1122" s="272">
        <v>38</v>
      </c>
      <c r="C1122" s="340" t="s">
        <v>526</v>
      </c>
      <c r="D1122" s="340"/>
      <c r="E1122" s="340"/>
      <c r="F1122" s="33">
        <v>8000</v>
      </c>
      <c r="G1122" s="77">
        <f>SUM(G1123:G1124)</f>
        <v>8299.51</v>
      </c>
      <c r="H1122" s="266">
        <f>G1122/F1122*100</f>
        <v>103.743875</v>
      </c>
      <c r="K1122" s="244"/>
    </row>
    <row r="1123" spans="2:13" x14ac:dyDescent="0.25">
      <c r="B1123" s="182">
        <v>3811</v>
      </c>
      <c r="C1123" s="335" t="s">
        <v>123</v>
      </c>
      <c r="D1123" s="335"/>
      <c r="E1123" s="335"/>
      <c r="F1123" s="17"/>
      <c r="G1123" s="22">
        <v>1600</v>
      </c>
      <c r="H1123" s="69"/>
    </row>
    <row r="1124" spans="2:13" ht="15.75" thickBot="1" x14ac:dyDescent="0.3">
      <c r="B1124" s="316">
        <v>3812</v>
      </c>
      <c r="C1124" s="357" t="s">
        <v>660</v>
      </c>
      <c r="D1124" s="358"/>
      <c r="E1124" s="359"/>
      <c r="F1124" s="317"/>
      <c r="G1124" s="317">
        <v>6699.51</v>
      </c>
      <c r="H1124" s="79"/>
    </row>
    <row r="1125" spans="2:13" ht="15.75" thickBot="1" x14ac:dyDescent="0.3">
      <c r="B1125" s="160"/>
      <c r="C1125" s="416" t="s">
        <v>157</v>
      </c>
      <c r="D1125" s="416"/>
      <c r="E1125" s="417"/>
      <c r="F1125" s="161">
        <f>F490+F508+F979+F1057+F1109</f>
        <v>2626300</v>
      </c>
      <c r="G1125" s="162">
        <f>G490+G508+G979+G1057+G1109</f>
        <v>2209308.5</v>
      </c>
      <c r="H1125" s="163">
        <f>G1125/F1125*100</f>
        <v>84.122472680196466</v>
      </c>
      <c r="K1125" s="244"/>
    </row>
    <row r="1126" spans="2:13" x14ac:dyDescent="0.25">
      <c r="B1126" s="158"/>
      <c r="C1126" s="323"/>
      <c r="D1126" s="323"/>
      <c r="E1126" s="323"/>
      <c r="F1126" s="324"/>
      <c r="G1126" s="324"/>
      <c r="H1126" s="77"/>
      <c r="K1126" s="244"/>
    </row>
    <row r="1127" spans="2:13" x14ac:dyDescent="0.25">
      <c r="B1127" s="158"/>
      <c r="C1127" s="323"/>
      <c r="D1127" s="323"/>
      <c r="E1127" s="323"/>
      <c r="F1127" s="324"/>
      <c r="G1127" s="324"/>
      <c r="H1127" s="77"/>
      <c r="K1127" s="244"/>
    </row>
    <row r="1128" spans="2:13" x14ac:dyDescent="0.25">
      <c r="B1128" s="158"/>
      <c r="C1128" s="323"/>
      <c r="D1128" s="323"/>
      <c r="E1128" s="323"/>
      <c r="F1128" s="324"/>
      <c r="G1128" s="324"/>
      <c r="H1128" s="77"/>
      <c r="K1128" s="244"/>
    </row>
    <row r="1129" spans="2:13" x14ac:dyDescent="0.25">
      <c r="B1129" s="158"/>
      <c r="C1129" s="323"/>
      <c r="D1129" s="323"/>
      <c r="E1129" s="323"/>
      <c r="F1129" s="324"/>
      <c r="G1129" s="324"/>
      <c r="H1129" s="77"/>
      <c r="K1129" s="244"/>
    </row>
    <row r="1130" spans="2:13" ht="12" customHeight="1" x14ac:dyDescent="0.25">
      <c r="B1130" s="158"/>
      <c r="C1130" s="335"/>
      <c r="D1130" s="335"/>
      <c r="E1130" s="335"/>
      <c r="F1130" s="22"/>
      <c r="G1130" s="22"/>
      <c r="H1130" s="22"/>
    </row>
    <row r="1131" spans="2:13" ht="18" customHeight="1" x14ac:dyDescent="0.25">
      <c r="B1131" s="524" t="s">
        <v>693</v>
      </c>
      <c r="C1131" s="524"/>
      <c r="D1131" s="524"/>
      <c r="E1131" s="78"/>
      <c r="F1131" s="22"/>
      <c r="G1131" s="22"/>
      <c r="H1131" s="22"/>
      <c r="K1131" s="244"/>
    </row>
    <row r="1132" spans="2:13" x14ac:dyDescent="0.25">
      <c r="B1132" s="524" t="s">
        <v>694</v>
      </c>
      <c r="C1132" s="524"/>
      <c r="D1132" s="524"/>
      <c r="E1132" s="78"/>
      <c r="F1132" s="22"/>
      <c r="G1132" s="22"/>
      <c r="H1132" s="22"/>
    </row>
    <row r="1133" spans="2:13" x14ac:dyDescent="0.25">
      <c r="B1133" s="524" t="s">
        <v>695</v>
      </c>
      <c r="C1133" s="524"/>
      <c r="D1133" s="524"/>
      <c r="E1133" s="78"/>
      <c r="F1133" s="22"/>
      <c r="G1133" s="22"/>
      <c r="H1133" s="22"/>
    </row>
    <row r="1134" spans="2:13" x14ac:dyDescent="0.25">
      <c r="B1134" s="318"/>
      <c r="C1134" s="318"/>
      <c r="D1134" s="318"/>
      <c r="E1134" s="78"/>
      <c r="F1134" s="22"/>
      <c r="G1134" s="22"/>
      <c r="H1134" s="22"/>
    </row>
    <row r="1135" spans="2:13" x14ac:dyDescent="0.25">
      <c r="B1135" s="318"/>
      <c r="C1135" s="318"/>
      <c r="D1135" s="318"/>
      <c r="E1135" s="78"/>
      <c r="F1135" s="22"/>
      <c r="G1135" s="22"/>
      <c r="H1135" s="22"/>
    </row>
    <row r="1136" spans="2:13" x14ac:dyDescent="0.25">
      <c r="B1136" s="191"/>
      <c r="C1136" s="191"/>
      <c r="D1136" s="191"/>
      <c r="E1136" s="191"/>
      <c r="F1136" s="191"/>
      <c r="G1136" s="525" t="s">
        <v>653</v>
      </c>
      <c r="H1136" s="525"/>
      <c r="I1136" s="191"/>
      <c r="J1136" s="191"/>
      <c r="K1136" s="191"/>
      <c r="L1136" s="191"/>
      <c r="M1136" s="191"/>
    </row>
    <row r="1137" spans="2:13" x14ac:dyDescent="0.25">
      <c r="B1137" s="188"/>
      <c r="C1137" s="188"/>
      <c r="D1137" s="188"/>
      <c r="E1137" s="188"/>
      <c r="F1137" s="188"/>
      <c r="G1137" s="526" t="s">
        <v>654</v>
      </c>
      <c r="H1137" s="526"/>
      <c r="I1137" s="188"/>
      <c r="J1137" s="188"/>
      <c r="K1137" s="188"/>
      <c r="L1137" s="188"/>
      <c r="M1137" s="188"/>
    </row>
    <row r="1138" spans="2:13" ht="15" customHeight="1" x14ac:dyDescent="0.25">
      <c r="B1138" s="202"/>
      <c r="C1138" s="202"/>
      <c r="D1138" s="202"/>
      <c r="E1138" s="202"/>
      <c r="F1138" s="202"/>
      <c r="G1138" s="202"/>
      <c r="H1138" s="202"/>
      <c r="I1138" s="202"/>
      <c r="J1138" s="202"/>
      <c r="K1138" s="193"/>
      <c r="L1138" s="193"/>
      <c r="M1138" s="193"/>
    </row>
    <row r="1139" spans="2:13" ht="21" customHeight="1" x14ac:dyDescent="0.25">
      <c r="B1139" s="202"/>
      <c r="C1139" s="202"/>
      <c r="D1139" s="202"/>
      <c r="E1139" s="202"/>
      <c r="F1139" s="202"/>
      <c r="G1139" s="202"/>
      <c r="H1139" s="202"/>
      <c r="I1139" s="202"/>
      <c r="J1139" s="202"/>
      <c r="K1139" s="194"/>
      <c r="L1139" s="194"/>
      <c r="M1139" s="194"/>
    </row>
    <row r="1140" spans="2:13" ht="21" customHeight="1" x14ac:dyDescent="0.25">
      <c r="B1140" s="202"/>
      <c r="C1140" s="202"/>
      <c r="D1140" s="202"/>
      <c r="E1140" s="202"/>
      <c r="F1140" s="202"/>
      <c r="G1140" s="202"/>
      <c r="H1140" s="202"/>
      <c r="I1140" s="194"/>
      <c r="J1140" s="194"/>
      <c r="K1140" s="194"/>
      <c r="L1140" s="194"/>
      <c r="M1140" s="194"/>
    </row>
    <row r="1141" spans="2:13" ht="19.5" customHeight="1" x14ac:dyDescent="0.25">
      <c r="B1141" s="191"/>
      <c r="C1141" s="191"/>
      <c r="D1141" s="191"/>
      <c r="E1141" s="191"/>
      <c r="F1141" s="191"/>
      <c r="G1141" s="191"/>
      <c r="H1141" s="191"/>
      <c r="I1141" s="191"/>
      <c r="J1141" s="191"/>
      <c r="K1141" s="194"/>
      <c r="L1141" s="194"/>
      <c r="M1141" s="194"/>
    </row>
    <row r="1142" spans="2:13" x14ac:dyDescent="0.25">
      <c r="B1142" s="188"/>
      <c r="C1142" s="188"/>
      <c r="D1142" s="188"/>
      <c r="E1142" s="188"/>
      <c r="F1142" s="188"/>
      <c r="G1142" s="188"/>
      <c r="H1142" s="188"/>
      <c r="I1142" s="188"/>
      <c r="J1142" s="188"/>
      <c r="K1142" s="188"/>
      <c r="L1142" s="188"/>
      <c r="M1142" s="188"/>
    </row>
    <row r="1143" spans="2:13" ht="23.25" customHeight="1" x14ac:dyDescent="0.25">
      <c r="B1143" s="202"/>
      <c r="C1143" s="202"/>
      <c r="D1143" s="202"/>
      <c r="E1143" s="202"/>
      <c r="F1143" s="202"/>
      <c r="G1143" s="202"/>
      <c r="H1143" s="202"/>
      <c r="I1143" s="194"/>
      <c r="J1143" s="194"/>
      <c r="K1143" s="194"/>
      <c r="L1143" s="194"/>
      <c r="M1143" s="194"/>
    </row>
    <row r="1144" spans="2:13" ht="18.75" customHeight="1" x14ac:dyDescent="0.25">
      <c r="B1144" s="191"/>
      <c r="C1144" s="191"/>
      <c r="D1144" s="191"/>
      <c r="E1144" s="191"/>
      <c r="F1144" s="191"/>
      <c r="G1144" s="191"/>
      <c r="H1144" s="191"/>
      <c r="I1144" s="191"/>
      <c r="J1144" s="191"/>
      <c r="K1144" s="194"/>
      <c r="L1144" s="194"/>
      <c r="M1144" s="194"/>
    </row>
    <row r="1145" spans="2:13" x14ac:dyDescent="0.25">
      <c r="B1145" s="188"/>
      <c r="C1145" s="188"/>
      <c r="D1145" s="188"/>
      <c r="E1145" s="188"/>
      <c r="F1145" s="188"/>
      <c r="G1145" s="188"/>
      <c r="H1145" s="188"/>
      <c r="I1145" s="188"/>
      <c r="J1145" s="188"/>
      <c r="K1145" s="188"/>
      <c r="L1145" s="188"/>
      <c r="M1145" s="188"/>
    </row>
    <row r="1146" spans="2:13" ht="19.5" customHeight="1" x14ac:dyDescent="0.25">
      <c r="B1146" s="202"/>
      <c r="C1146" s="202"/>
      <c r="D1146" s="202"/>
      <c r="E1146" s="202"/>
      <c r="F1146" s="202"/>
      <c r="G1146" s="202"/>
      <c r="H1146" s="202"/>
      <c r="I1146" s="195"/>
      <c r="J1146" s="195"/>
      <c r="K1146" s="195"/>
      <c r="L1146" s="195"/>
      <c r="M1146" s="195"/>
    </row>
    <row r="1147" spans="2:13" x14ac:dyDescent="0.25">
      <c r="B1147" s="158"/>
      <c r="C1147" s="78"/>
      <c r="D1147" s="78"/>
      <c r="E1147" s="78"/>
      <c r="F1147" s="22"/>
      <c r="G1147" s="22"/>
      <c r="H1147" s="22"/>
    </row>
    <row r="1148" spans="2:13" x14ac:dyDescent="0.25">
      <c r="B1148" s="158"/>
      <c r="C1148" s="78"/>
      <c r="D1148" s="78"/>
      <c r="E1148" s="78"/>
      <c r="F1148" s="22"/>
      <c r="G1148" s="22"/>
      <c r="H1148" s="22"/>
    </row>
    <row r="1149" spans="2:13" x14ac:dyDescent="0.25">
      <c r="B1149" s="196"/>
      <c r="C1149" s="196"/>
      <c r="D1149" s="196"/>
      <c r="E1149" s="196"/>
      <c r="F1149" s="196"/>
      <c r="G1149" s="196"/>
      <c r="H1149" s="196"/>
      <c r="I1149" s="196"/>
      <c r="J1149" s="196"/>
      <c r="K1149" s="196"/>
      <c r="L1149" s="196"/>
      <c r="M1149" s="196"/>
    </row>
    <row r="1150" spans="2:13" x14ac:dyDescent="0.25">
      <c r="B1150" s="158"/>
      <c r="C1150" s="78"/>
      <c r="D1150" s="78"/>
      <c r="E1150" s="78"/>
      <c r="F1150" s="22"/>
      <c r="G1150" s="22"/>
      <c r="H1150" s="22"/>
    </row>
    <row r="1151" spans="2:13" ht="18" customHeight="1" x14ac:dyDescent="0.25">
      <c r="B1151" s="194"/>
      <c r="C1151" s="194"/>
      <c r="D1151" s="194"/>
      <c r="E1151" s="194"/>
      <c r="F1151" s="194"/>
      <c r="G1151" s="194"/>
      <c r="H1151" s="194"/>
      <c r="I1151" s="195"/>
      <c r="J1151" s="195"/>
      <c r="K1151" s="195"/>
      <c r="L1151" s="195"/>
      <c r="M1151" s="195"/>
    </row>
    <row r="1153" spans="2:13" ht="17.25" customHeight="1" x14ac:dyDescent="0.25">
      <c r="B1153" s="203"/>
      <c r="C1153" s="203"/>
      <c r="D1153" s="203"/>
      <c r="E1153" s="203"/>
      <c r="F1153" s="203"/>
      <c r="G1153" s="203"/>
      <c r="H1153" s="203"/>
      <c r="I1153" s="203"/>
      <c r="J1153" s="203"/>
      <c r="M1153" s="107"/>
    </row>
    <row r="1155" spans="2:13" ht="19.5" customHeight="1" x14ac:dyDescent="0.25">
      <c r="B1155" s="198"/>
      <c r="C1155" s="198"/>
      <c r="D1155" s="198"/>
      <c r="E1155" s="198"/>
      <c r="F1155" s="198"/>
      <c r="G1155" s="198"/>
      <c r="H1155" s="198"/>
      <c r="I1155" s="198"/>
      <c r="J1155" s="198"/>
      <c r="K1155" s="198"/>
      <c r="L1155" s="198"/>
      <c r="M1155" s="198"/>
    </row>
    <row r="1157" spans="2:13" ht="18.75" customHeight="1" x14ac:dyDescent="0.25">
      <c r="B1157" s="198"/>
      <c r="C1157" s="198"/>
      <c r="D1157" s="198"/>
      <c r="E1157" s="198"/>
      <c r="F1157" s="198"/>
      <c r="G1157" s="198"/>
      <c r="H1157" s="198"/>
      <c r="I1157" s="199"/>
      <c r="J1157" s="199"/>
      <c r="K1157" s="199"/>
      <c r="L1157" s="199"/>
      <c r="M1157" s="199"/>
    </row>
    <row r="1160" spans="2:13" x14ac:dyDescent="0.25">
      <c r="B1160" s="192"/>
      <c r="C1160" s="192"/>
      <c r="D1160" s="192"/>
      <c r="E1160" s="192"/>
      <c r="F1160" s="192"/>
      <c r="G1160" s="192"/>
      <c r="H1160" s="192"/>
      <c r="I1160" s="192"/>
      <c r="J1160" s="192"/>
      <c r="K1160" s="192"/>
      <c r="L1160" s="192"/>
      <c r="M1160" s="192"/>
    </row>
    <row r="1162" spans="2:13" ht="16.5" customHeight="1" x14ac:dyDescent="0.25">
      <c r="B1162" s="194"/>
      <c r="C1162" s="194"/>
      <c r="D1162" s="194"/>
      <c r="E1162" s="194"/>
      <c r="F1162" s="194"/>
      <c r="G1162" s="194"/>
      <c r="H1162" s="194"/>
      <c r="I1162" s="194"/>
      <c r="J1162" s="194"/>
      <c r="K1162" s="198"/>
      <c r="L1162" s="198"/>
      <c r="M1162" s="198"/>
    </row>
    <row r="1165" spans="2:13" x14ac:dyDescent="0.25">
      <c r="B1165" s="188"/>
      <c r="C1165" s="188"/>
      <c r="D1165" s="188"/>
    </row>
    <row r="1166" spans="2:13" x14ac:dyDescent="0.25">
      <c r="B1166" s="188"/>
      <c r="C1166" s="188"/>
      <c r="D1166" s="188"/>
    </row>
    <row r="1167" spans="2:13" x14ac:dyDescent="0.25">
      <c r="B1167" s="188"/>
      <c r="C1167" s="188"/>
      <c r="D1167" s="188"/>
    </row>
    <row r="1168" spans="2:13" x14ac:dyDescent="0.25">
      <c r="B1168" s="283"/>
      <c r="C1168" s="283"/>
      <c r="D1168" s="283"/>
    </row>
  </sheetData>
  <mergeCells count="994">
    <mergeCell ref="C1031:E1031"/>
    <mergeCell ref="C618:E618"/>
    <mergeCell ref="C630:E630"/>
    <mergeCell ref="C661:E661"/>
    <mergeCell ref="C663:E663"/>
    <mergeCell ref="C548:E548"/>
    <mergeCell ref="C614:E614"/>
    <mergeCell ref="C585:E585"/>
    <mergeCell ref="C577:E577"/>
    <mergeCell ref="C580:E580"/>
    <mergeCell ref="C576:E576"/>
    <mergeCell ref="C583:E583"/>
    <mergeCell ref="C607:E607"/>
    <mergeCell ref="C1006:E1006"/>
    <mergeCell ref="C728:E728"/>
    <mergeCell ref="C709:E709"/>
    <mergeCell ref="C684:E684"/>
    <mergeCell ref="C707:E707"/>
    <mergeCell ref="C711:E711"/>
    <mergeCell ref="C694:E694"/>
    <mergeCell ref="C721:E721"/>
    <mergeCell ref="C722:E722"/>
    <mergeCell ref="C725:E725"/>
    <mergeCell ref="C708:E708"/>
    <mergeCell ref="B1131:D1131"/>
    <mergeCell ref="B1132:D1132"/>
    <mergeCell ref="B1133:D1133"/>
    <mergeCell ref="G1136:H1136"/>
    <mergeCell ref="G1137:H1137"/>
    <mergeCell ref="C1023:E1023"/>
    <mergeCell ref="C1093:E1093"/>
    <mergeCell ref="C1094:E1094"/>
    <mergeCell ref="C1095:E1095"/>
    <mergeCell ref="C1096:E1096"/>
    <mergeCell ref="C1100:E1100"/>
    <mergeCell ref="C1101:E1101"/>
    <mergeCell ref="C1061:E1061"/>
    <mergeCell ref="C1070:E1070"/>
    <mergeCell ref="C1073:E1073"/>
    <mergeCell ref="C1080:E1080"/>
    <mergeCell ref="C1082:E1082"/>
    <mergeCell ref="C1083:E1083"/>
    <mergeCell ref="C1029:E1029"/>
    <mergeCell ref="C1032:E1032"/>
    <mergeCell ref="C1033:E1033"/>
    <mergeCell ref="C1034:E1034"/>
    <mergeCell ref="C1050:E1050"/>
    <mergeCell ref="C1052:E1052"/>
    <mergeCell ref="C411:E411"/>
    <mergeCell ref="C418:E418"/>
    <mergeCell ref="C723:E723"/>
    <mergeCell ref="C724:E724"/>
    <mergeCell ref="C730:E730"/>
    <mergeCell ref="C733:E733"/>
    <mergeCell ref="C734:E734"/>
    <mergeCell ref="C593:E593"/>
    <mergeCell ref="C594:E594"/>
    <mergeCell ref="C700:E700"/>
    <mergeCell ref="C701:E701"/>
    <mergeCell ref="C702:E702"/>
    <mergeCell ref="C703:E703"/>
    <mergeCell ref="C704:E704"/>
    <mergeCell ref="C718:E718"/>
    <mergeCell ref="C719:E719"/>
    <mergeCell ref="C720:E720"/>
    <mergeCell ref="C675:E675"/>
    <mergeCell ref="C676:E676"/>
    <mergeCell ref="C657:E657"/>
    <mergeCell ref="C658:E658"/>
    <mergeCell ref="C667:E667"/>
    <mergeCell ref="C668:E668"/>
    <mergeCell ref="C669:E669"/>
    <mergeCell ref="C368:E368"/>
    <mergeCell ref="C386:E386"/>
    <mergeCell ref="C185:E185"/>
    <mergeCell ref="C649:E649"/>
    <mergeCell ref="C462:E462"/>
    <mergeCell ref="C463:E463"/>
    <mergeCell ref="C451:E451"/>
    <mergeCell ref="C452:E452"/>
    <mergeCell ref="C453:E453"/>
    <mergeCell ref="C454:E454"/>
    <mergeCell ref="C455:E455"/>
    <mergeCell ref="C456:E456"/>
    <mergeCell ref="C457:E457"/>
    <mergeCell ref="C458:E458"/>
    <mergeCell ref="C459:E459"/>
    <mergeCell ref="C443:E443"/>
    <mergeCell ref="C444:E444"/>
    <mergeCell ref="C445:E445"/>
    <mergeCell ref="C446:E446"/>
    <mergeCell ref="C385:E385"/>
    <mergeCell ref="C450:E450"/>
    <mergeCell ref="C408:E408"/>
    <mergeCell ref="C409:E409"/>
    <mergeCell ref="C410:E410"/>
    <mergeCell ref="C419:E419"/>
    <mergeCell ref="B420:E420"/>
    <mergeCell ref="C932:E932"/>
    <mergeCell ref="C753:E753"/>
    <mergeCell ref="C919:E919"/>
    <mergeCell ref="C819:E819"/>
    <mergeCell ref="C820:E820"/>
    <mergeCell ref="C823:E823"/>
    <mergeCell ref="C824:E824"/>
    <mergeCell ref="C891:E891"/>
    <mergeCell ref="C892:E892"/>
    <mergeCell ref="C869:E869"/>
    <mergeCell ref="C825:E825"/>
    <mergeCell ref="C821:E821"/>
    <mergeCell ref="C822:E822"/>
    <mergeCell ref="C900:E900"/>
    <mergeCell ref="C906:E906"/>
    <mergeCell ref="C858:E858"/>
    <mergeCell ref="C599:E599"/>
    <mergeCell ref="C586:E586"/>
    <mergeCell ref="C587:E587"/>
    <mergeCell ref="C588:E588"/>
    <mergeCell ref="C589:E589"/>
    <mergeCell ref="C596:E596"/>
    <mergeCell ref="C491:E491"/>
    <mergeCell ref="C493:E493"/>
    <mergeCell ref="C494:E494"/>
    <mergeCell ref="C447:E447"/>
    <mergeCell ref="C421:E421"/>
    <mergeCell ref="C449:E449"/>
    <mergeCell ref="C595:E595"/>
    <mergeCell ref="C546:E546"/>
    <mergeCell ref="C536:E536"/>
    <mergeCell ref="C544:E544"/>
    <mergeCell ref="C545:E545"/>
    <mergeCell ref="B464:E464"/>
    <mergeCell ref="B437:I437"/>
    <mergeCell ref="B486:F486"/>
    <mergeCell ref="C488:E488"/>
    <mergeCell ref="C489:E489"/>
    <mergeCell ref="C490:E490"/>
    <mergeCell ref="C460:E460"/>
    <mergeCell ref="C461:E461"/>
    <mergeCell ref="C448:E448"/>
    <mergeCell ref="C542:E542"/>
    <mergeCell ref="C550:E550"/>
    <mergeCell ref="C569:E569"/>
    <mergeCell ref="C578:E578"/>
    <mergeCell ref="C710:E710"/>
    <mergeCell ref="C974:E974"/>
    <mergeCell ref="C975:E975"/>
    <mergeCell ref="C976:E976"/>
    <mergeCell ref="C977:E977"/>
    <mergeCell ref="C978:E978"/>
    <mergeCell ref="C901:E901"/>
    <mergeCell ref="C897:E897"/>
    <mergeCell ref="C884:E884"/>
    <mergeCell ref="C872:E872"/>
    <mergeCell ref="C870:E870"/>
    <mergeCell ref="C871:E871"/>
    <mergeCell ref="C861:E861"/>
    <mergeCell ref="C862:E862"/>
    <mergeCell ref="C885:E885"/>
    <mergeCell ref="C886:E886"/>
    <mergeCell ref="C893:E893"/>
    <mergeCell ref="C768:E768"/>
    <mergeCell ref="C802:E802"/>
    <mergeCell ref="C859:E859"/>
    <mergeCell ref="C860:E860"/>
    <mergeCell ref="C856:E856"/>
    <mergeCell ref="C894:E894"/>
    <mergeCell ref="C888:E888"/>
    <mergeCell ref="C987:E987"/>
    <mergeCell ref="C990:E990"/>
    <mergeCell ref="C984:E984"/>
    <mergeCell ref="C1019:E1019"/>
    <mergeCell ref="C1002:E1002"/>
    <mergeCell ref="C1014:E1014"/>
    <mergeCell ref="C1005:E1005"/>
    <mergeCell ref="C1008:E1008"/>
    <mergeCell ref="C1009:E1009"/>
    <mergeCell ref="C1015:E1015"/>
    <mergeCell ref="C1016:E1016"/>
    <mergeCell ref="C1000:E1000"/>
    <mergeCell ref="C1018:E1018"/>
    <mergeCell ref="C1004:E1004"/>
    <mergeCell ref="C992:E992"/>
    <mergeCell ref="C989:E989"/>
    <mergeCell ref="C991:E991"/>
    <mergeCell ref="C995:E995"/>
    <mergeCell ref="C993:E993"/>
    <mergeCell ref="C999:E999"/>
    <mergeCell ref="C985:E985"/>
    <mergeCell ref="C986:E986"/>
    <mergeCell ref="C1012:E1012"/>
    <mergeCell ref="C1013:E1013"/>
    <mergeCell ref="C875:E875"/>
    <mergeCell ref="C873:E873"/>
    <mergeCell ref="C874:E874"/>
    <mergeCell ref="C803:E803"/>
    <mergeCell ref="C817:E817"/>
    <mergeCell ref="C808:E808"/>
    <mergeCell ref="C811:E811"/>
    <mergeCell ref="C849:E849"/>
    <mergeCell ref="C853:E853"/>
    <mergeCell ref="C843:E843"/>
    <mergeCell ref="C844:E844"/>
    <mergeCell ref="C845:E845"/>
    <mergeCell ref="C846:E846"/>
    <mergeCell ref="C838:E838"/>
    <mergeCell ref="C839:E839"/>
    <mergeCell ref="C851:E851"/>
    <mergeCell ref="C793:E793"/>
    <mergeCell ref="C783:E783"/>
    <mergeCell ref="C784:E784"/>
    <mergeCell ref="C787:E787"/>
    <mergeCell ref="C786:E786"/>
    <mergeCell ref="C785:E785"/>
    <mergeCell ref="C790:E790"/>
    <mergeCell ref="C868:E868"/>
    <mergeCell ref="C857:E857"/>
    <mergeCell ref="C833:E833"/>
    <mergeCell ref="C836:E836"/>
    <mergeCell ref="C818:E818"/>
    <mergeCell ref="C816:E816"/>
    <mergeCell ref="C826:E826"/>
    <mergeCell ref="C827:E827"/>
    <mergeCell ref="C812:E812"/>
    <mergeCell ref="C813:E813"/>
    <mergeCell ref="C814:E814"/>
    <mergeCell ref="C815:E815"/>
    <mergeCell ref="C852:E852"/>
    <mergeCell ref="C837:E837"/>
    <mergeCell ref="C854:E854"/>
    <mergeCell ref="C855:E855"/>
    <mergeCell ref="C847:E847"/>
    <mergeCell ref="C495:E495"/>
    <mergeCell ref="C497:E497"/>
    <mergeCell ref="C516:E516"/>
    <mergeCell ref="C517:E517"/>
    <mergeCell ref="C518:E518"/>
    <mergeCell ref="C520:E520"/>
    <mergeCell ref="C521:E521"/>
    <mergeCell ref="C522:E522"/>
    <mergeCell ref="C504:E504"/>
    <mergeCell ref="C505:E505"/>
    <mergeCell ref="C506:E506"/>
    <mergeCell ref="C507:E507"/>
    <mergeCell ref="C508:E508"/>
    <mergeCell ref="C509:E509"/>
    <mergeCell ref="C512:E512"/>
    <mergeCell ref="C511:E511"/>
    <mergeCell ref="C266:E266"/>
    <mergeCell ref="C229:E229"/>
    <mergeCell ref="C230:E230"/>
    <mergeCell ref="C231:E231"/>
    <mergeCell ref="C216:E216"/>
    <mergeCell ref="C217:E217"/>
    <mergeCell ref="C218:E218"/>
    <mergeCell ref="C331:E331"/>
    <mergeCell ref="C755:E755"/>
    <mergeCell ref="C754:E754"/>
    <mergeCell ref="C715:E715"/>
    <mergeCell ref="C713:E713"/>
    <mergeCell ref="C717:E717"/>
    <mergeCell ref="C716:E716"/>
    <mergeCell ref="C683:E683"/>
    <mergeCell ref="C685:E685"/>
    <mergeCell ref="C680:E680"/>
    <mergeCell ref="C388:E388"/>
    <mergeCell ref="C559:E559"/>
    <mergeCell ref="C560:E560"/>
    <mergeCell ref="C561:E561"/>
    <mergeCell ref="C562:E562"/>
    <mergeCell ref="C579:E579"/>
    <mergeCell ref="C582:E582"/>
    <mergeCell ref="C64:E64"/>
    <mergeCell ref="C66:E66"/>
    <mergeCell ref="C68:E68"/>
    <mergeCell ref="C71:E71"/>
    <mergeCell ref="C72:E72"/>
    <mergeCell ref="C74:E74"/>
    <mergeCell ref="C67:E67"/>
    <mergeCell ref="C70:E70"/>
    <mergeCell ref="C73:E73"/>
    <mergeCell ref="C65:E65"/>
    <mergeCell ref="C148:E148"/>
    <mergeCell ref="C89:E89"/>
    <mergeCell ref="C69:E69"/>
    <mergeCell ref="C78:E78"/>
    <mergeCell ref="C337:E337"/>
    <mergeCell ref="C338:E338"/>
    <mergeCell ref="C339:E339"/>
    <mergeCell ref="C79:E79"/>
    <mergeCell ref="C81:E81"/>
    <mergeCell ref="C75:E75"/>
    <mergeCell ref="C76:E76"/>
    <mergeCell ref="C77:E77"/>
    <mergeCell ref="C195:E195"/>
    <mergeCell ref="C196:E196"/>
    <mergeCell ref="C197:E197"/>
    <mergeCell ref="C97:E97"/>
    <mergeCell ref="C100:E100"/>
    <mergeCell ref="C317:E317"/>
    <mergeCell ref="C332:E332"/>
    <mergeCell ref="C211:E211"/>
    <mergeCell ref="C182:E182"/>
    <mergeCell ref="C184:E184"/>
    <mergeCell ref="C264:E264"/>
    <mergeCell ref="C265:E265"/>
    <mergeCell ref="C243:E243"/>
    <mergeCell ref="C91:E91"/>
    <mergeCell ref="C93:E93"/>
    <mergeCell ref="C102:E102"/>
    <mergeCell ref="C104:E104"/>
    <mergeCell ref="C105:E105"/>
    <mergeCell ref="C136:E136"/>
    <mergeCell ref="C137:E137"/>
    <mergeCell ref="C156:E156"/>
    <mergeCell ref="C158:E158"/>
    <mergeCell ref="C99:E99"/>
    <mergeCell ref="C107:E107"/>
    <mergeCell ref="C106:E106"/>
    <mergeCell ref="C111:E111"/>
    <mergeCell ref="C116:E116"/>
    <mergeCell ref="C133:E133"/>
    <mergeCell ref="C112:E112"/>
    <mergeCell ref="C151:E151"/>
    <mergeCell ref="C152:E152"/>
    <mergeCell ref="C154:E154"/>
    <mergeCell ref="C155:E155"/>
    <mergeCell ref="C153:E153"/>
    <mergeCell ref="C146:E146"/>
    <mergeCell ref="C147:E147"/>
    <mergeCell ref="C159:E159"/>
    <mergeCell ref="C206:E206"/>
    <mergeCell ref="C198:E198"/>
    <mergeCell ref="C199:E199"/>
    <mergeCell ref="C200:E200"/>
    <mergeCell ref="C201:E201"/>
    <mergeCell ref="C207:E207"/>
    <mergeCell ref="C240:E240"/>
    <mergeCell ref="C242:E242"/>
    <mergeCell ref="C241:E241"/>
    <mergeCell ref="C238:E238"/>
    <mergeCell ref="C239:E239"/>
    <mergeCell ref="C220:E220"/>
    <mergeCell ref="C221:E221"/>
    <mergeCell ref="C222:E222"/>
    <mergeCell ref="C223:E223"/>
    <mergeCell ref="C232:E232"/>
    <mergeCell ref="C213:E213"/>
    <mergeCell ref="C214:E214"/>
    <mergeCell ref="C177:E177"/>
    <mergeCell ref="C186:E186"/>
    <mergeCell ref="C210:E210"/>
    <mergeCell ref="C163:E163"/>
    <mergeCell ref="C167:E167"/>
    <mergeCell ref="C57:E57"/>
    <mergeCell ref="C58:E58"/>
    <mergeCell ref="B11:H11"/>
    <mergeCell ref="B28:E28"/>
    <mergeCell ref="B14:E14"/>
    <mergeCell ref="B15:E15"/>
    <mergeCell ref="B16:E16"/>
    <mergeCell ref="B17:H17"/>
    <mergeCell ref="B19:E19"/>
    <mergeCell ref="B20:E20"/>
    <mergeCell ref="B21:H21"/>
    <mergeCell ref="B22:E22"/>
    <mergeCell ref="B27:E27"/>
    <mergeCell ref="B13:E13"/>
    <mergeCell ref="B18:E18"/>
    <mergeCell ref="B25:F25"/>
    <mergeCell ref="C94:E94"/>
    <mergeCell ref="C96:E96"/>
    <mergeCell ref="C86:E86"/>
    <mergeCell ref="C87:E87"/>
    <mergeCell ref="C98:E98"/>
    <mergeCell ref="B33:E33"/>
    <mergeCell ref="B35:E35"/>
    <mergeCell ref="B36:E36"/>
    <mergeCell ref="B37:H37"/>
    <mergeCell ref="C53:E53"/>
    <mergeCell ref="C59:E59"/>
    <mergeCell ref="C60:E60"/>
    <mergeCell ref="C61:E61"/>
    <mergeCell ref="C63:E63"/>
    <mergeCell ref="C62:E62"/>
    <mergeCell ref="B38:E38"/>
    <mergeCell ref="B34:E34"/>
    <mergeCell ref="C49:E49"/>
    <mergeCell ref="C50:E50"/>
    <mergeCell ref="C55:E55"/>
    <mergeCell ref="C52:E52"/>
    <mergeCell ref="C54:E54"/>
    <mergeCell ref="C51:E51"/>
    <mergeCell ref="C56:E56"/>
    <mergeCell ref="C135:E135"/>
    <mergeCell ref="C145:E145"/>
    <mergeCell ref="C138:E138"/>
    <mergeCell ref="C140:E140"/>
    <mergeCell ref="C134:E134"/>
    <mergeCell ref="C80:E80"/>
    <mergeCell ref="C88:E88"/>
    <mergeCell ref="C82:E82"/>
    <mergeCell ref="C83:E83"/>
    <mergeCell ref="C84:E84"/>
    <mergeCell ref="C85:E85"/>
    <mergeCell ref="C92:E92"/>
    <mergeCell ref="C132:E132"/>
    <mergeCell ref="C117:E117"/>
    <mergeCell ref="C95:E95"/>
    <mergeCell ref="C101:E101"/>
    <mergeCell ref="C103:E103"/>
    <mergeCell ref="C109:E109"/>
    <mergeCell ref="C113:E113"/>
    <mergeCell ref="C115:E115"/>
    <mergeCell ref="C108:E108"/>
    <mergeCell ref="C110:E110"/>
    <mergeCell ref="C114:E114"/>
    <mergeCell ref="C90:E90"/>
    <mergeCell ref="C244:E244"/>
    <mergeCell ref="C208:E208"/>
    <mergeCell ref="C209:E209"/>
    <mergeCell ref="C212:E212"/>
    <mergeCell ref="C224:E224"/>
    <mergeCell ref="C280:E280"/>
    <mergeCell ref="C281:E281"/>
    <mergeCell ref="C282:E282"/>
    <mergeCell ref="C283:E283"/>
    <mergeCell ref="C249:E249"/>
    <mergeCell ref="C268:E268"/>
    <mergeCell ref="C257:E257"/>
    <mergeCell ref="C262:E262"/>
    <mergeCell ref="C263:E263"/>
    <mergeCell ref="C253:E253"/>
    <mergeCell ref="C254:E254"/>
    <mergeCell ref="C255:E255"/>
    <mergeCell ref="C271:E271"/>
    <mergeCell ref="C259:E259"/>
    <mergeCell ref="C260:E260"/>
    <mergeCell ref="C261:E261"/>
    <mergeCell ref="C245:E245"/>
    <mergeCell ref="C246:E246"/>
    <mergeCell ref="C247:E247"/>
    <mergeCell ref="C170:E170"/>
    <mergeCell ref="C164:E164"/>
    <mergeCell ref="C165:E165"/>
    <mergeCell ref="C233:E233"/>
    <mergeCell ref="C234:E234"/>
    <mergeCell ref="C235:E235"/>
    <mergeCell ref="C236:E236"/>
    <mergeCell ref="C237:E237"/>
    <mergeCell ref="C219:E219"/>
    <mergeCell ref="C225:E225"/>
    <mergeCell ref="C226:E226"/>
    <mergeCell ref="C227:E227"/>
    <mergeCell ref="C228:E228"/>
    <mergeCell ref="C166:E166"/>
    <mergeCell ref="B287:E287"/>
    <mergeCell ref="C289:E289"/>
    <mergeCell ref="C290:E290"/>
    <mergeCell ref="C291:E291"/>
    <mergeCell ref="C292:E292"/>
    <mergeCell ref="C295:E295"/>
    <mergeCell ref="C294:E294"/>
    <mergeCell ref="C293:E293"/>
    <mergeCell ref="C364:E364"/>
    <mergeCell ref="C333:E333"/>
    <mergeCell ref="C334:E334"/>
    <mergeCell ref="C335:E335"/>
    <mergeCell ref="C341:E341"/>
    <mergeCell ref="C342:E342"/>
    <mergeCell ref="C343:E343"/>
    <mergeCell ref="C344:E344"/>
    <mergeCell ref="C354:E354"/>
    <mergeCell ref="C355:E355"/>
    <mergeCell ref="C356:E356"/>
    <mergeCell ref="C330:E330"/>
    <mergeCell ref="C340:E340"/>
    <mergeCell ref="C336:E336"/>
    <mergeCell ref="B362:G362"/>
    <mergeCell ref="C348:E348"/>
    <mergeCell ref="B379:G379"/>
    <mergeCell ref="B441:F441"/>
    <mergeCell ref="C298:E298"/>
    <mergeCell ref="C309:E309"/>
    <mergeCell ref="C310:E310"/>
    <mergeCell ref="C311:E311"/>
    <mergeCell ref="B308:E308"/>
    <mergeCell ref="C365:E365"/>
    <mergeCell ref="C366:E366"/>
    <mergeCell ref="C367:E367"/>
    <mergeCell ref="C369:E369"/>
    <mergeCell ref="C381:E381"/>
    <mergeCell ref="C382:E382"/>
    <mergeCell ref="C383:E383"/>
    <mergeCell ref="C413:E413"/>
    <mergeCell ref="C414:E414"/>
    <mergeCell ref="C415:E415"/>
    <mergeCell ref="C416:E416"/>
    <mergeCell ref="B412:E412"/>
    <mergeCell ref="C417:E417"/>
    <mergeCell ref="C357:E357"/>
    <mergeCell ref="C345:E345"/>
    <mergeCell ref="C346:E346"/>
    <mergeCell ref="C347:E347"/>
    <mergeCell ref="C349:E349"/>
    <mergeCell ref="C350:E350"/>
    <mergeCell ref="C351:E351"/>
    <mergeCell ref="C352:E352"/>
    <mergeCell ref="C353:E353"/>
    <mergeCell ref="C1054:E1054"/>
    <mergeCell ref="C1051:E1051"/>
    <mergeCell ref="C1041:E1041"/>
    <mergeCell ref="C1043:E1043"/>
    <mergeCell ref="C1046:E1046"/>
    <mergeCell ref="C1047:E1047"/>
    <mergeCell ref="C1048:E1048"/>
    <mergeCell ref="C1030:E1030"/>
    <mergeCell ref="C1042:E1042"/>
    <mergeCell ref="C617:E617"/>
    <mergeCell ref="C619:E619"/>
    <mergeCell ref="C600:E600"/>
    <mergeCell ref="C601:E601"/>
    <mergeCell ref="C615:E615"/>
    <mergeCell ref="C597:E597"/>
    <mergeCell ref="C499:E499"/>
    <mergeCell ref="C563:E563"/>
    <mergeCell ref="C502:E502"/>
    <mergeCell ref="C543:E543"/>
    <mergeCell ref="C1075:E1075"/>
    <mergeCell ref="C1076:E1076"/>
    <mergeCell ref="C1071:E1071"/>
    <mergeCell ref="C1106:E1106"/>
    <mergeCell ref="C1107:E1107"/>
    <mergeCell ref="C1066:E1066"/>
    <mergeCell ref="C1091:E1091"/>
    <mergeCell ref="C1079:E1079"/>
    <mergeCell ref="C1081:E1081"/>
    <mergeCell ref="C1097:E1097"/>
    <mergeCell ref="C1098:E1098"/>
    <mergeCell ref="C1099:E1099"/>
    <mergeCell ref="C1077:E1077"/>
    <mergeCell ref="C1084:E1084"/>
    <mergeCell ref="C251:E251"/>
    <mergeCell ref="C252:E252"/>
    <mergeCell ref="C277:E277"/>
    <mergeCell ref="C278:E278"/>
    <mergeCell ref="C312:E312"/>
    <mergeCell ref="C321:E321"/>
    <mergeCell ref="C997:E997"/>
    <mergeCell ref="C998:E998"/>
    <mergeCell ref="C534:E534"/>
    <mergeCell ref="C566:E566"/>
    <mergeCell ref="C570:E570"/>
    <mergeCell ref="C571:E571"/>
    <mergeCell ref="C572:E572"/>
    <mergeCell ref="C626:E626"/>
    <mergeCell ref="C994:E994"/>
    <mergeCell ref="C547:E547"/>
    <mergeCell ref="C889:E889"/>
    <mergeCell ref="C322:E322"/>
    <mergeCell ref="C323:E323"/>
    <mergeCell ref="C324:E324"/>
    <mergeCell ref="C325:E325"/>
    <mergeCell ref="C326:E326"/>
    <mergeCell ref="C327:E327"/>
    <mergeCell ref="C328:E328"/>
    <mergeCell ref="B272:E272"/>
    <mergeCell ref="C275:E275"/>
    <mergeCell ref="C276:E276"/>
    <mergeCell ref="C274:E274"/>
    <mergeCell ref="C1123:E1123"/>
    <mergeCell ref="C1125:E1125"/>
    <mergeCell ref="C1130:E1130"/>
    <mergeCell ref="C1104:E1104"/>
    <mergeCell ref="C1105:E1105"/>
    <mergeCell ref="C1122:E1122"/>
    <mergeCell ref="C1103:E1103"/>
    <mergeCell ref="C1067:E1067"/>
    <mergeCell ref="C1087:E1087"/>
    <mergeCell ref="C1102:E1102"/>
    <mergeCell ref="C1089:E1089"/>
    <mergeCell ref="C1111:E1111"/>
    <mergeCell ref="C1065:E1065"/>
    <mergeCell ref="C1086:E1086"/>
    <mergeCell ref="C1074:E1074"/>
    <mergeCell ref="C1072:E1072"/>
    <mergeCell ref="C1068:E1068"/>
    <mergeCell ref="C1069:E1069"/>
    <mergeCell ref="C1078:E1078"/>
    <mergeCell ref="C1108:E1108"/>
    <mergeCell ref="A1:J2"/>
    <mergeCell ref="A5:J5"/>
    <mergeCell ref="A8:J8"/>
    <mergeCell ref="C178:E178"/>
    <mergeCell ref="C179:E179"/>
    <mergeCell ref="C180:E180"/>
    <mergeCell ref="C181:E181"/>
    <mergeCell ref="C192:E192"/>
    <mergeCell ref="C194:E194"/>
    <mergeCell ref="C187:E187"/>
    <mergeCell ref="C188:E188"/>
    <mergeCell ref="C189:E189"/>
    <mergeCell ref="C190:E190"/>
    <mergeCell ref="C191:E191"/>
    <mergeCell ref="C175:E175"/>
    <mergeCell ref="C176:E176"/>
    <mergeCell ref="C157:E157"/>
    <mergeCell ref="C168:E168"/>
    <mergeCell ref="C169:E169"/>
    <mergeCell ref="C172:E172"/>
    <mergeCell ref="C149:E149"/>
    <mergeCell ref="C150:E150"/>
    <mergeCell ref="C139:E139"/>
    <mergeCell ref="C141:E141"/>
    <mergeCell ref="C142:E142"/>
    <mergeCell ref="C171:E171"/>
    <mergeCell ref="C173:E173"/>
    <mergeCell ref="C174:E174"/>
    <mergeCell ref="C162:E162"/>
    <mergeCell ref="C160:E160"/>
    <mergeCell ref="C161:E161"/>
    <mergeCell ref="C558:E558"/>
    <mergeCell ref="C555:E555"/>
    <mergeCell ref="C554:E554"/>
    <mergeCell ref="C556:E556"/>
    <mergeCell ref="C557:E557"/>
    <mergeCell ref="C144:E144"/>
    <mergeCell ref="C202:E202"/>
    <mergeCell ref="C203:E203"/>
    <mergeCell ref="C204:E204"/>
    <mergeCell ref="C205:E205"/>
    <mergeCell ref="C258:E258"/>
    <mergeCell ref="C267:E267"/>
    <mergeCell ref="C296:E296"/>
    <mergeCell ref="C297:E297"/>
    <mergeCell ref="C248:E248"/>
    <mergeCell ref="C250:E250"/>
    <mergeCell ref="C498:E498"/>
    <mergeCell ref="C523:E523"/>
    <mergeCell ref="C535:E535"/>
    <mergeCell ref="C537:E537"/>
    <mergeCell ref="C564:E564"/>
    <mergeCell ref="C565:E565"/>
    <mergeCell ref="C584:E584"/>
    <mergeCell ref="C575:E575"/>
    <mergeCell ref="C591:E591"/>
    <mergeCell ref="C592:E592"/>
    <mergeCell ref="C581:E581"/>
    <mergeCell ref="C528:E528"/>
    <mergeCell ref="C551:E551"/>
    <mergeCell ref="C602:E602"/>
    <mergeCell ref="C635:E635"/>
    <mergeCell ref="C611:E611"/>
    <mergeCell ref="C1059:E1059"/>
    <mergeCell ref="C612:E612"/>
    <mergeCell ref="C639:E639"/>
    <mergeCell ref="C631:E631"/>
    <mergeCell ref="C633:E633"/>
    <mergeCell ref="C634:E634"/>
    <mergeCell ref="C1053:E1053"/>
    <mergeCell ref="C920:E920"/>
    <mergeCell ref="C760:E760"/>
    <mergeCell ref="C761:E761"/>
    <mergeCell ref="C763:E763"/>
    <mergeCell ref="C686:E686"/>
    <mergeCell ref="C673:E673"/>
    <mergeCell ref="C902:E902"/>
    <mergeCell ref="C912:E912"/>
    <mergeCell ref="C913:E913"/>
    <mergeCell ref="C752:E752"/>
    <mergeCell ref="C746:E746"/>
    <mergeCell ref="C726:E726"/>
    <mergeCell ref="C727:E727"/>
    <mergeCell ref="C735:E735"/>
    <mergeCell ref="C604:E604"/>
    <mergeCell ref="C1039:E1039"/>
    <mergeCell ref="C882:E882"/>
    <mergeCell ref="C1062:E1062"/>
    <mergeCell ref="C609:E609"/>
    <mergeCell ref="C610:E610"/>
    <mergeCell ref="C605:E605"/>
    <mergeCell ref="C606:E606"/>
    <mergeCell ref="C608:E608"/>
    <mergeCell ref="C890:E890"/>
    <mergeCell ref="C880:E880"/>
    <mergeCell ref="C881:E881"/>
    <mergeCell ref="C736:E736"/>
    <mergeCell ref="C749:E749"/>
    <mergeCell ref="C750:E750"/>
    <mergeCell ref="C747:E747"/>
    <mergeCell ref="C748:E748"/>
    <mergeCell ref="C751:E751"/>
    <mergeCell ref="C744:E744"/>
    <mergeCell ref="C729:E729"/>
    <mergeCell ref="C739:E739"/>
    <mergeCell ref="C740:E740"/>
    <mergeCell ref="C741:E741"/>
    <mergeCell ref="C742:E742"/>
    <mergeCell ref="C1121:E1121"/>
    <mergeCell ref="C898:E898"/>
    <mergeCell ref="C899:E899"/>
    <mergeCell ref="C590:E590"/>
    <mergeCell ref="C603:E603"/>
    <mergeCell ref="C1049:E1049"/>
    <mergeCell ref="C1110:E1110"/>
    <mergeCell ref="C1114:E1114"/>
    <mergeCell ref="C1001:E1001"/>
    <mergeCell ref="C1020:E1020"/>
    <mergeCell ref="C1045:E1045"/>
    <mergeCell ref="C996:E996"/>
    <mergeCell ref="C962:E962"/>
    <mergeCell ref="C963:E963"/>
    <mergeCell ref="C964:E964"/>
    <mergeCell ref="C1003:E1003"/>
    <mergeCell ref="C981:E981"/>
    <mergeCell ref="C982:E982"/>
    <mergeCell ref="C979:E979"/>
    <mergeCell ref="C1085:E1085"/>
    <mergeCell ref="C965:E965"/>
    <mergeCell ref="C1024:E1024"/>
    <mergeCell ref="C980:E980"/>
    <mergeCell ref="C598:E598"/>
    <mergeCell ref="C983:E983"/>
    <mergeCell ref="C567:E567"/>
    <mergeCell ref="C552:E552"/>
    <mergeCell ref="C553:E553"/>
    <mergeCell ref="C492:E492"/>
    <mergeCell ref="C510:E510"/>
    <mergeCell ref="C279:E279"/>
    <mergeCell ref="C313:E313"/>
    <mergeCell ref="C314:E314"/>
    <mergeCell ref="C315:E315"/>
    <mergeCell ref="C316:E316"/>
    <mergeCell ref="C318:E318"/>
    <mergeCell ref="C319:E319"/>
    <mergeCell ref="C407:E407"/>
    <mergeCell ref="C389:E389"/>
    <mergeCell ref="C384:E384"/>
    <mergeCell ref="B403:E403"/>
    <mergeCell ref="C405:E405"/>
    <mergeCell ref="C406:E406"/>
    <mergeCell ref="C320:E320"/>
    <mergeCell ref="C496:E496"/>
    <mergeCell ref="C500:E500"/>
    <mergeCell ref="C501:E501"/>
    <mergeCell ref="C503:E503"/>
    <mergeCell ref="C329:E329"/>
    <mergeCell ref="C697:E697"/>
    <mergeCell ref="C699:E699"/>
    <mergeCell ref="C705:E705"/>
    <mergeCell ref="C651:E651"/>
    <mergeCell ref="C652:E652"/>
    <mergeCell ref="C653:E653"/>
    <mergeCell ref="C662:E662"/>
    <mergeCell ref="C681:E681"/>
    <mergeCell ref="C695:E695"/>
    <mergeCell ref="C666:E666"/>
    <mergeCell ref="C674:E674"/>
    <mergeCell ref="C688:E688"/>
    <mergeCell ref="C659:E659"/>
    <mergeCell ref="C672:E672"/>
    <mergeCell ref="C671:E671"/>
    <mergeCell ref="C656:E656"/>
    <mergeCell ref="C665:E665"/>
    <mergeCell ref="C655:E655"/>
    <mergeCell ref="C670:E670"/>
    <mergeCell ref="C636:E636"/>
    <mergeCell ref="C632:E632"/>
    <mergeCell ref="C616:E616"/>
    <mergeCell ref="C513:E513"/>
    <mergeCell ref="C628:E628"/>
    <mergeCell ref="C621:E621"/>
    <mergeCell ref="C625:E625"/>
    <mergeCell ref="C693:E693"/>
    <mergeCell ref="C640:E640"/>
    <mergeCell ref="C643:E643"/>
    <mergeCell ref="C650:E650"/>
    <mergeCell ref="C637:E637"/>
    <mergeCell ref="C644:E644"/>
    <mergeCell ref="C646:E646"/>
    <mergeCell ref="C647:E647"/>
    <mergeCell ref="C638:E638"/>
    <mergeCell ref="C645:E645"/>
    <mergeCell ref="C690:E690"/>
    <mergeCell ref="C692:E692"/>
    <mergeCell ref="C664:E664"/>
    <mergeCell ref="C677:E677"/>
    <mergeCell ref="C678:E678"/>
    <mergeCell ref="C679:E679"/>
    <mergeCell ref="C682:E682"/>
    <mergeCell ref="C687:E687"/>
    <mergeCell ref="C613:E613"/>
    <mergeCell ref="C696:E696"/>
    <mergeCell ref="C698:E698"/>
    <mergeCell ref="C691:E691"/>
    <mergeCell ref="C624:E624"/>
    <mergeCell ref="C648:E648"/>
    <mergeCell ref="C654:E654"/>
    <mergeCell ref="C788:E788"/>
    <mergeCell ref="C791:E791"/>
    <mergeCell ref="C777:E777"/>
    <mergeCell ref="C756:E756"/>
    <mergeCell ref="C757:E757"/>
    <mergeCell ref="C758:E758"/>
    <mergeCell ref="C745:E745"/>
    <mergeCell ref="C712:E712"/>
    <mergeCell ref="C714:E714"/>
    <mergeCell ref="C759:E759"/>
    <mergeCell ref="C781:E781"/>
    <mergeCell ref="C706:E706"/>
    <mergeCell ref="C789:E789"/>
    <mergeCell ref="C620:E620"/>
    <mergeCell ref="C622:E622"/>
    <mergeCell ref="C623:E623"/>
    <mergeCell ref="C629:E629"/>
    <mergeCell ref="C1120:E1120"/>
    <mergeCell ref="C1017:E1017"/>
    <mergeCell ref="C1035:E1035"/>
    <mergeCell ref="C1036:E1036"/>
    <mergeCell ref="C1037:E1037"/>
    <mergeCell ref="C1038:E1038"/>
    <mergeCell ref="C1040:E1040"/>
    <mergeCell ref="C1022:E1022"/>
    <mergeCell ref="C1026:E1026"/>
    <mergeCell ref="C1027:E1027"/>
    <mergeCell ref="C1044:E1044"/>
    <mergeCell ref="C1119:E1119"/>
    <mergeCell ref="C1117:E1117"/>
    <mergeCell ref="C1112:E1112"/>
    <mergeCell ref="C1088:E1088"/>
    <mergeCell ref="C1090:E1090"/>
    <mergeCell ref="C1116:E1116"/>
    <mergeCell ref="C1055:E1055"/>
    <mergeCell ref="C1057:E1057"/>
    <mergeCell ref="C1058:E1058"/>
    <mergeCell ref="C1063:E1063"/>
    <mergeCell ref="C1025:E1025"/>
    <mergeCell ref="C1109:E1109"/>
    <mergeCell ref="C1092:E1092"/>
    <mergeCell ref="C1064:E1064"/>
    <mergeCell ref="C1115:E1115"/>
    <mergeCell ref="C1056:E1056"/>
    <mergeCell ref="C771:E771"/>
    <mergeCell ref="C514:E514"/>
    <mergeCell ref="C515:E515"/>
    <mergeCell ref="C519:E519"/>
    <mergeCell ref="C524:E524"/>
    <mergeCell ref="C525:E525"/>
    <mergeCell ref="C526:E526"/>
    <mergeCell ref="C527:E527"/>
    <mergeCell ref="C533:E533"/>
    <mergeCell ref="C549:E549"/>
    <mergeCell ref="C531:E531"/>
    <mergeCell ref="C538:E538"/>
    <mergeCell ref="C539:E539"/>
    <mergeCell ref="C541:E541"/>
    <mergeCell ref="C530:E530"/>
    <mergeCell ref="C532:E532"/>
    <mergeCell ref="C540:E540"/>
    <mergeCell ref="C529:E529"/>
    <mergeCell ref="C574:E574"/>
    <mergeCell ref="C568:E568"/>
    <mergeCell ref="C573:E573"/>
    <mergeCell ref="C737:E737"/>
    <mergeCell ref="C738:E738"/>
    <mergeCell ref="C804:E804"/>
    <mergeCell ref="C805:E805"/>
    <mergeCell ref="C806:E806"/>
    <mergeCell ref="C807:E807"/>
    <mergeCell ref="C809:E809"/>
    <mergeCell ref="C810:E810"/>
    <mergeCell ref="C832:E832"/>
    <mergeCell ref="C778:E778"/>
    <mergeCell ref="C779:E779"/>
    <mergeCell ref="C769:E769"/>
    <mergeCell ref="C770:E770"/>
    <mergeCell ref="C772:E772"/>
    <mergeCell ref="C780:E780"/>
    <mergeCell ref="C794:E794"/>
    <mergeCell ref="C797:E797"/>
    <mergeCell ref="C798:E798"/>
    <mergeCell ref="C800:E800"/>
    <mergeCell ref="C801:E801"/>
    <mergeCell ref="C792:E792"/>
    <mergeCell ref="C743:E743"/>
    <mergeCell ref="C766:E766"/>
    <mergeCell ref="C767:E767"/>
    <mergeCell ref="C960:E960"/>
    <mergeCell ref="C961:E961"/>
    <mergeCell ref="C946:E946"/>
    <mergeCell ref="C955:E955"/>
    <mergeCell ref="C959:E959"/>
    <mergeCell ref="C966:E966"/>
    <mergeCell ref="C967:E967"/>
    <mergeCell ref="C948:E948"/>
    <mergeCell ref="C950:E950"/>
    <mergeCell ref="C953:E953"/>
    <mergeCell ref="C956:E956"/>
    <mergeCell ref="C942:E942"/>
    <mergeCell ref="C943:E943"/>
    <mergeCell ref="C944:E944"/>
    <mergeCell ref="C945:E945"/>
    <mergeCell ref="C951:E951"/>
    <mergeCell ref="C954:E954"/>
    <mergeCell ref="C957:E957"/>
    <mergeCell ref="C958:E958"/>
    <mergeCell ref="C903:E903"/>
    <mergeCell ref="C941:E941"/>
    <mergeCell ref="C927:E927"/>
    <mergeCell ref="C928:E928"/>
    <mergeCell ref="C929:E929"/>
    <mergeCell ref="C930:E930"/>
    <mergeCell ref="C931:E931"/>
    <mergeCell ref="C925:E925"/>
    <mergeCell ref="C921:E921"/>
    <mergeCell ref="C923:E923"/>
    <mergeCell ref="C926:E926"/>
    <mergeCell ref="C933:E933"/>
    <mergeCell ref="C934:E934"/>
    <mergeCell ref="C940:E940"/>
    <mergeCell ref="C911:E911"/>
    <mergeCell ref="C916:E916"/>
    <mergeCell ref="C917:E917"/>
    <mergeCell ref="C895:E895"/>
    <mergeCell ref="C896:E896"/>
    <mergeCell ref="C828:E828"/>
    <mergeCell ref="C829:E829"/>
    <mergeCell ref="C830:E830"/>
    <mergeCell ref="C831:E831"/>
    <mergeCell ref="C887:E887"/>
    <mergeCell ref="C876:E876"/>
    <mergeCell ref="C877:E877"/>
    <mergeCell ref="C879:E879"/>
    <mergeCell ref="C863:E863"/>
    <mergeCell ref="C864:E864"/>
    <mergeCell ref="C865:E865"/>
    <mergeCell ref="C866:E866"/>
    <mergeCell ref="C867:E867"/>
    <mergeCell ref="C834:E834"/>
    <mergeCell ref="C835:E835"/>
    <mergeCell ref="C848:E848"/>
    <mergeCell ref="C883:E883"/>
    <mergeCell ref="C840:E840"/>
    <mergeCell ref="C841:E841"/>
    <mergeCell ref="C842:E842"/>
    <mergeCell ref="C850:E850"/>
    <mergeCell ref="C1124:E1124"/>
    <mergeCell ref="C215:E215"/>
    <mergeCell ref="C387:E387"/>
    <mergeCell ref="C627:E627"/>
    <mergeCell ref="C641:E641"/>
    <mergeCell ref="C642:E642"/>
    <mergeCell ref="C660:E660"/>
    <mergeCell ref="C689:E689"/>
    <mergeCell ref="C731:E731"/>
    <mergeCell ref="C732:E732"/>
    <mergeCell ref="C799:E799"/>
    <mergeCell ref="C795:E795"/>
    <mergeCell ref="C796:E796"/>
    <mergeCell ref="C773:E773"/>
    <mergeCell ref="C764:E764"/>
    <mergeCell ref="C765:E765"/>
    <mergeCell ref="C762:E762"/>
    <mergeCell ref="C774:E774"/>
    <mergeCell ref="C775:E775"/>
    <mergeCell ref="C776:E776"/>
    <mergeCell ref="C782:E782"/>
    <mergeCell ref="C918:E918"/>
    <mergeCell ref="C949:E949"/>
    <mergeCell ref="C1011:E1011"/>
    <mergeCell ref="C1007:E1007"/>
    <mergeCell ref="C1010:E1010"/>
    <mergeCell ref="C968:E968"/>
    <mergeCell ref="C904:E904"/>
    <mergeCell ref="C905:E905"/>
    <mergeCell ref="C922:E922"/>
    <mergeCell ref="C924:E924"/>
    <mergeCell ref="C909:E909"/>
    <mergeCell ref="C910:E910"/>
    <mergeCell ref="C914:E914"/>
    <mergeCell ref="C935:E935"/>
    <mergeCell ref="C936:E936"/>
    <mergeCell ref="C938:E938"/>
    <mergeCell ref="C939:E939"/>
    <mergeCell ref="C937:E937"/>
    <mergeCell ref="C947:E947"/>
    <mergeCell ref="C952:E952"/>
    <mergeCell ref="C907:E907"/>
    <mergeCell ref="C908:E908"/>
    <mergeCell ref="C969:E969"/>
    <mergeCell ref="C970:E970"/>
    <mergeCell ref="C972:E972"/>
    <mergeCell ref="C973:E973"/>
    <mergeCell ref="C971:E971"/>
  </mergeCells>
  <pageMargins left="0.19685039370078741" right="0.19685039370078741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2025-09-04T12:22:42Z</cp:lastPrinted>
  <dcterms:created xsi:type="dcterms:W3CDTF">2022-04-27T11:10:39Z</dcterms:created>
  <dcterms:modified xsi:type="dcterms:W3CDTF">2025-09-04T12:23:12Z</dcterms:modified>
</cp:coreProperties>
</file>